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1">'bs'!$A$1:$G$80</definedName>
    <definedName name="_xlnm.Print_Area" localSheetId="3">'cflow'!$A$1:$F$110</definedName>
    <definedName name="_xlnm.Print_Area" localSheetId="0">'pl'!$A$1:$L$48</definedName>
    <definedName name="_xlnm.Print_Titles" localSheetId="1">'bs'!$1:$8</definedName>
    <definedName name="_xlnm.Print_Titles" localSheetId="3">'cflow'!$1:$9</definedName>
    <definedName name="_xlnm.Print_Titles" localSheetId="2">'equity'!$1:$10</definedName>
  </definedNames>
  <calcPr fullCalcOnLoad="1"/>
</workbook>
</file>

<file path=xl/sharedStrings.xml><?xml version="1.0" encoding="utf-8"?>
<sst xmlns="http://schemas.openxmlformats.org/spreadsheetml/2006/main" count="337" uniqueCount="238">
  <si>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</si>
  <si>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</si>
  <si>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</si>
  <si>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</si>
  <si>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</si>
  <si>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</si>
  <si>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</si>
  <si>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</si>
  <si>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</si>
  <si>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 xml:space="preserve">      Short Term Investments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</si>
  <si>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</si>
  <si>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</si>
  <si>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</si>
  <si>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</si>
  <si>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</si>
  <si>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</si>
  <si>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</si>
  <si>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</si>
  <si>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</si>
  <si>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</si>
  <si>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</si>
  <si>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</si>
  <si>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Long Term Receivable</t>
  </si>
  <si>
    <t>II</t>
  </si>
  <si>
    <t xml:space="preserve">      Exchange Reserve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</si>
  <si>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</si>
  <si>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</si>
  <si>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</si>
  <si>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</si>
  <si>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</si>
  <si>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</si>
  <si>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</si>
  <si>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</si>
  <si>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</si>
  <si>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</si>
  <si>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</si>
  <si>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</si>
  <si>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Property, Plant &amp; Equipment</t>
  </si>
  <si>
    <t>Distributable</t>
  </si>
  <si>
    <t xml:space="preserve">Share </t>
  </si>
  <si>
    <t xml:space="preserve">Exchange </t>
  </si>
  <si>
    <t>Total</t>
  </si>
  <si>
    <t>Capital</t>
  </si>
  <si>
    <t>Premium</t>
  </si>
  <si>
    <t>Reserve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</si>
  <si>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</si>
  <si>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</si>
  <si>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</si>
  <si>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</si>
  <si>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</si>
  <si>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</si>
  <si>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</si>
  <si>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</si>
  <si>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</si>
  <si>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</si>
  <si>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</si>
  <si>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</si>
  <si>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</si>
  <si>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</si>
  <si>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</si>
  <si>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</si>
  <si>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</si>
  <si>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</si>
  <si>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</si>
  <si>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</si>
  <si>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</si>
  <si>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</si>
  <si>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</si>
  <si>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</si>
  <si>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</si>
  <si>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</si>
  <si>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</si>
  <si>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</si>
  <si>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</si>
  <si>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</si>
  <si>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</si>
  <si>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</si>
  <si>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</si>
  <si>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</si>
  <si>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</si>
  <si>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</si>
  <si>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</si>
  <si>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</si>
  <si>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</si>
  <si>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</si>
  <si>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</si>
  <si>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</si>
  <si>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</si>
  <si>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</si>
  <si>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</si>
  <si>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</si>
  <si>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</si>
  <si>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</si>
  <si>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</si>
  <si>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</si>
  <si>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</si>
  <si>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</si>
  <si>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</si>
  <si>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</si>
  <si>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</si>
  <si>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</si>
  <si>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</si>
  <si>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</si>
  <si>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</si>
  <si>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</si>
  <si>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</si>
  <si>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</si>
  <si>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</si>
  <si>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Dividend per share (sen)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</si>
  <si>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</si>
  <si>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</si>
  <si>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</si>
  <si>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</si>
  <si>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</si>
  <si>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</si>
  <si>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</si>
  <si>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</si>
  <si>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</si>
  <si>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</si>
  <si>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</si>
  <si>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</si>
  <si>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</si>
  <si>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</si>
  <si>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</si>
  <si>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</si>
  <si>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</si>
  <si>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</si>
  <si>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</si>
  <si>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</si>
  <si>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</si>
  <si>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</si>
  <si>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</si>
  <si>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</si>
  <si>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</si>
  <si>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</si>
  <si>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</si>
  <si>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</si>
  <si>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</si>
  <si>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</si>
  <si>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</si>
  <si>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</si>
  <si>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Tax recoverable</t>
  </si>
  <si>
    <t xml:space="preserve">      Capital Reserve - distributable</t>
  </si>
  <si>
    <t>Treasury</t>
  </si>
  <si>
    <t>shares</t>
  </si>
  <si>
    <t>Exceptional items</t>
  </si>
  <si>
    <t>Proision for LAD</t>
  </si>
  <si>
    <t>Provision for forseeable losses</t>
  </si>
  <si>
    <t xml:space="preserve">   surplus on L &amp; B</t>
  </si>
  <si>
    <t>At 1 January 2004</t>
  </si>
  <si>
    <t xml:space="preserve">      Receivables </t>
  </si>
  <si>
    <t xml:space="preserve">      Payables</t>
  </si>
  <si>
    <t xml:space="preserve">      Bank Borrowings </t>
  </si>
  <si>
    <t xml:space="preserve">      Tax Payable</t>
  </si>
  <si>
    <t xml:space="preserve">Shareholders' Equity </t>
  </si>
  <si>
    <t xml:space="preserve">NON CURRENT ASSETS </t>
  </si>
  <si>
    <t xml:space="preserve">CURRENT ASSETS </t>
  </si>
  <si>
    <t>CURRENT LIABILITIES</t>
  </si>
  <si>
    <t xml:space="preserve">NET CURRENT ASSETS 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</si>
  <si>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</si>
  <si>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</si>
  <si>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</si>
  <si>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</si>
  <si>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</si>
  <si>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 xml:space="preserve">      Inventories</t>
  </si>
  <si>
    <t xml:space="preserve">      Provisions for liabilities </t>
  </si>
  <si>
    <t>Bank Borrowings</t>
  </si>
  <si>
    <t xml:space="preserve">The Condensed Consolidated Income Statements should be read in conjunction with the Annual Audited </t>
  </si>
  <si>
    <t>FOREIGN CURRENCY DIFFERENCES ON</t>
  </si>
  <si>
    <t xml:space="preserve">   OPENING CASH AND CASH EQUIVALENTS </t>
  </si>
  <si>
    <t xml:space="preserve">  AS AT 1 JANUARY </t>
  </si>
  <si>
    <t xml:space="preserve">TO </t>
  </si>
  <si>
    <t>31/12/04</t>
  </si>
  <si>
    <t xml:space="preserve">      Others </t>
  </si>
  <si>
    <t xml:space="preserve">Vendor Finance </t>
  </si>
  <si>
    <t xml:space="preserve">      Vendor Finance </t>
  </si>
  <si>
    <t>(Accumulated</t>
  </si>
  <si>
    <t>Losses)</t>
  </si>
  <si>
    <t>Retained Profit/</t>
  </si>
  <si>
    <t>Net profit for the year</t>
  </si>
  <si>
    <t>At 1 January 2005</t>
  </si>
  <si>
    <t>for the year ended 31 December 2004.</t>
  </si>
  <si>
    <t>Annual Audited Financial Statements of the Group for the year ended 31 December 2004.</t>
  </si>
  <si>
    <t xml:space="preserve">      Retained Earnings </t>
  </si>
  <si>
    <t>31 December 2004.</t>
  </si>
  <si>
    <t>Financial Statements of the Group for the year ended 31 December 2004.</t>
  </si>
  <si>
    <t>Deficit arising on translation of net</t>
  </si>
  <si>
    <t xml:space="preserve">      Other Borrowings </t>
  </si>
  <si>
    <t>Other Borrowings</t>
  </si>
  <si>
    <t>Other Long Term Liabilities</t>
  </si>
  <si>
    <t>Proceeds from sale of property, plant and equipment</t>
  </si>
  <si>
    <t>Net cash generated from / (used in) operating activities</t>
  </si>
  <si>
    <t>Net cash generated from / (used in) investing activities</t>
  </si>
  <si>
    <t>Net cash (used in) / generated from financing activities</t>
  </si>
  <si>
    <t>Net (repayment) / drawdown of  borrowings</t>
  </si>
  <si>
    <t xml:space="preserve">NET INCREASE / (DECREASE) IN CASH </t>
  </si>
  <si>
    <t>Dividends paid to minority interests</t>
  </si>
  <si>
    <t>Cancellation of Treasury Shares</t>
  </si>
  <si>
    <t>Profit from operations</t>
  </si>
  <si>
    <t>Profit before taxation</t>
  </si>
  <si>
    <t>.</t>
  </si>
  <si>
    <t>(i) Basic (sen)</t>
  </si>
  <si>
    <t>(ii) Fully diluted (sen)</t>
  </si>
  <si>
    <t>Shares repurchased</t>
  </si>
  <si>
    <t>Fixed deposits (pledged)/uplifted</t>
  </si>
  <si>
    <t>(Payment)/drawdown of finance lease liabilities</t>
  </si>
  <si>
    <t>Disposal / (acquisition) of subsidiaries</t>
  </si>
  <si>
    <t>31/12/2005</t>
  </si>
  <si>
    <t>31/12/2004</t>
  </si>
  <si>
    <t xml:space="preserve">12 MONTHS </t>
  </si>
  <si>
    <t>CONDENSED CONSOLIDATED BALANCE SHEET AS AT 31 DECEMBER 2005</t>
  </si>
  <si>
    <t>31/12/05</t>
  </si>
  <si>
    <t>At 31 December 2005</t>
  </si>
  <si>
    <t>At 31 December 2004</t>
  </si>
  <si>
    <t>YEAR ENDED</t>
  </si>
  <si>
    <t>FOR THE FINANCIAL YEAR  ENDED 31/12/2005</t>
  </si>
  <si>
    <t>THE FINANCIAL YEAR ENDED 31/12/2005</t>
  </si>
  <si>
    <t>DEC '05</t>
  </si>
  <si>
    <t>Profit before tax</t>
  </si>
  <si>
    <t>Net profit for the period</t>
  </si>
  <si>
    <t>Earnings per share:</t>
  </si>
  <si>
    <t>III. CONDENSED CONSOLIDATED STATEMENT OF CHANGES IN EQUITY FOR THE YEAR ENDED 31 DECEMBER 2005</t>
  </si>
  <si>
    <t xml:space="preserve">  investments in foreign entities</t>
  </si>
  <si>
    <t xml:space="preserve">Net profit for the year </t>
  </si>
  <si>
    <t>Surplus arising on translation of net</t>
  </si>
  <si>
    <t>Profit after tax and</t>
  </si>
  <si>
    <t>Basic earnings per share (sen)</t>
  </si>
  <si>
    <t>Associates</t>
  </si>
  <si>
    <t>Jointly Controlled Entities</t>
  </si>
  <si>
    <t>Quarterly report on consolidated results for the financial quarter ended 31 DECEMBER 2005.</t>
  </si>
  <si>
    <t>CONDENSED CONSOLIDATED INCOME STATEMENT FOR THE 4TH QUARTER  ENDED 31 DECEMBER 2005</t>
  </si>
  <si>
    <t>Profit after tax</t>
  </si>
  <si>
    <t>YEAR ENDED 31 DECEMBER 2005</t>
  </si>
  <si>
    <t>Income tax refunded/ (paid)</t>
  </si>
  <si>
    <t>Cash generated from operations</t>
  </si>
  <si>
    <t>Net cash upon deconsolidation of a subsidiary</t>
  </si>
  <si>
    <t xml:space="preserve">  AS AT 31 DECEMBER</t>
  </si>
  <si>
    <t>Net assets per share (RM)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</si>
</sst>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_(* #,##0.000_);_(* \(#,##0.000\);_(* &quot;-&quot;??_);_(@_)"/>
    <numFmt numFmtId="177" formatCode="#,##0.0_);\(#,##0.0\)"/>
    <numFmt numFmtId="178" formatCode="0_);\(0\)"/>
    <numFmt numFmtId="179" formatCode="#,##0_);[Red]\(#,##0\);\-"/>
  </numFmts>
  <fonts count="1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u val="single"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 quotePrefix="1">
      <alignment horizontal="left"/>
    </xf>
    <xf numFmtId="173" fontId="5" fillId="0" borderId="4" xfId="0" applyNumberFormat="1" applyFont="1" applyBorder="1" applyAlignment="1">
      <alignment/>
    </xf>
    <xf numFmtId="173" fontId="5" fillId="0" borderId="5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5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5" fillId="0" borderId="0" xfId="0" applyNumberFormat="1" applyFont="1" applyAlignment="1">
      <alignment/>
    </xf>
    <xf numFmtId="173" fontId="2" fillId="0" borderId="4" xfId="15" applyNumberFormat="1" applyFont="1" applyBorder="1" applyAlignment="1">
      <alignment/>
    </xf>
    <xf numFmtId="173" fontId="5" fillId="0" borderId="0" xfId="0" applyNumberFormat="1" applyFont="1" applyAlignment="1">
      <alignment horizontal="left"/>
    </xf>
    <xf numFmtId="173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173" fontId="12" fillId="0" borderId="0" xfId="15" applyNumberFormat="1" applyFont="1" applyBorder="1" applyAlignment="1">
      <alignment/>
    </xf>
    <xf numFmtId="43" fontId="11" fillId="0" borderId="0" xfId="15" applyNumberFormat="1" applyFont="1" applyBorder="1" applyAlignment="1">
      <alignment/>
    </xf>
    <xf numFmtId="173" fontId="13" fillId="0" borderId="0" xfId="0" applyNumberFormat="1" applyFont="1" applyAlignment="1">
      <alignment horizontal="centerContinuous"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14" fontId="5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173" fontId="2" fillId="0" borderId="4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4" fillId="0" borderId="0" xfId="15" applyNumberFormat="1" applyFont="1" applyAlignment="1">
      <alignment/>
    </xf>
    <xf numFmtId="0" fontId="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49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center"/>
    </xf>
    <xf numFmtId="173" fontId="8" fillId="0" borderId="0" xfId="0" applyNumberFormat="1" applyFont="1" applyAlignment="1">
      <alignment horizontal="centerContinuous"/>
    </xf>
    <xf numFmtId="17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3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639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0658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85725</xdr:rowOff>
    </xdr:from>
    <xdr:to>
      <xdr:col>3</xdr:col>
      <xdr:colOff>428625</xdr:colOff>
      <xdr:row>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3505200" y="1285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6</xdr:row>
      <xdr:rowOff>95250</xdr:rowOff>
    </xdr:from>
    <xdr:to>
      <xdr:col>6</xdr:col>
      <xdr:colOff>0</xdr:colOff>
      <xdr:row>6</xdr:row>
      <xdr:rowOff>104775</xdr:rowOff>
    </xdr:to>
    <xdr:sp>
      <xdr:nvSpPr>
        <xdr:cNvPr id="2" name="Line 6"/>
        <xdr:cNvSpPr>
          <a:spLocks/>
        </xdr:cNvSpPr>
      </xdr:nvSpPr>
      <xdr:spPr>
        <a:xfrm flipV="1">
          <a:off x="5781675" y="129540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="75" zoomScaleNormal="75" zoomScaleSheetLayoutView="90" workbookViewId="0" topLeftCell="A10">
      <selection activeCell="I19" sqref="I19"/>
    </sheetView>
  </sheetViews>
  <sheetFormatPr defaultColWidth="9.140625" defaultRowHeight="12.75"/>
  <cols>
    <col min="1" max="1" width="2.28125" style="13" customWidth="1"/>
    <col min="2" max="2" width="2.7109375" style="13" customWidth="1"/>
    <col min="3" max="3" width="35.28125" style="13" customWidth="1"/>
    <col min="4" max="4" width="7.7109375" style="13" customWidth="1"/>
    <col min="5" max="5" width="12.7109375" style="13" customWidth="1"/>
    <col min="6" max="6" width="1.7109375" style="13" customWidth="1"/>
    <col min="7" max="7" width="17.28125" style="13" customWidth="1"/>
    <col min="8" max="8" width="1.7109375" style="13" customWidth="1"/>
    <col min="9" max="9" width="17.28125" style="13" customWidth="1"/>
    <col min="10" max="10" width="1.7109375" style="55" customWidth="1"/>
    <col min="11" max="11" width="17.28125" style="13" customWidth="1"/>
    <col min="12" max="12" width="2.421875" style="13" customWidth="1"/>
    <col min="13" max="16384" width="9.140625" style="13" customWidth="1"/>
  </cols>
  <sheetData>
    <row r="1" ht="15.75">
      <c r="A1" s="12" t="s">
        <v>26</v>
      </c>
    </row>
    <row r="2" ht="15.75">
      <c r="A2" s="12" t="s">
        <v>115</v>
      </c>
    </row>
    <row r="4" ht="15.75">
      <c r="A4" s="13" t="s">
        <v>229</v>
      </c>
    </row>
    <row r="5" ht="15.75">
      <c r="A5" s="13" t="s">
        <v>17</v>
      </c>
    </row>
    <row r="7" spans="1:2" ht="15.75">
      <c r="A7" s="12" t="s">
        <v>21</v>
      </c>
      <c r="B7" s="12" t="s">
        <v>230</v>
      </c>
    </row>
    <row r="8" spans="1:11" ht="15.75">
      <c r="A8" s="12"/>
      <c r="F8" s="33"/>
      <c r="G8" s="33"/>
      <c r="H8" s="33"/>
      <c r="I8" s="33"/>
      <c r="J8" s="56"/>
      <c r="K8" s="33"/>
    </row>
    <row r="9" spans="1:11" ht="15.75">
      <c r="A9" s="12"/>
      <c r="E9" s="33" t="s">
        <v>0</v>
      </c>
      <c r="F9" s="33"/>
      <c r="G9" s="33" t="s">
        <v>35</v>
      </c>
      <c r="H9" s="33"/>
      <c r="I9" s="33" t="s">
        <v>209</v>
      </c>
      <c r="J9" s="33"/>
      <c r="K9" s="33" t="s">
        <v>209</v>
      </c>
    </row>
    <row r="10" spans="1:11" ht="15.75">
      <c r="A10" s="12"/>
      <c r="E10" s="33" t="s">
        <v>1</v>
      </c>
      <c r="F10" s="33"/>
      <c r="G10" s="33" t="s">
        <v>1</v>
      </c>
      <c r="H10" s="33"/>
      <c r="I10" s="33" t="s">
        <v>36</v>
      </c>
      <c r="J10" s="33"/>
      <c r="K10" s="33" t="s">
        <v>36</v>
      </c>
    </row>
    <row r="11" spans="5:12" ht="15.75">
      <c r="E11" s="33" t="s">
        <v>34</v>
      </c>
      <c r="F11" s="33"/>
      <c r="G11" s="33" t="s">
        <v>34</v>
      </c>
      <c r="H11" s="33"/>
      <c r="I11" s="33" t="s">
        <v>171</v>
      </c>
      <c r="J11" s="33"/>
      <c r="K11" s="33" t="s">
        <v>171</v>
      </c>
      <c r="L11" s="34"/>
    </row>
    <row r="12" spans="4:12" ht="15.75">
      <c r="D12" s="12" t="s">
        <v>129</v>
      </c>
      <c r="E12" s="72" t="s">
        <v>207</v>
      </c>
      <c r="F12" s="35"/>
      <c r="G12" s="72" t="s">
        <v>208</v>
      </c>
      <c r="H12" s="35"/>
      <c r="I12" s="72" t="s">
        <v>207</v>
      </c>
      <c r="J12" s="35"/>
      <c r="K12" s="72" t="s">
        <v>208</v>
      </c>
      <c r="L12" s="34"/>
    </row>
    <row r="13" spans="5:12" ht="15.75">
      <c r="E13" s="33" t="s">
        <v>2</v>
      </c>
      <c r="F13" s="33"/>
      <c r="G13" s="33" t="s">
        <v>2</v>
      </c>
      <c r="H13" s="33"/>
      <c r="I13" s="33" t="s">
        <v>2</v>
      </c>
      <c r="J13" s="33"/>
      <c r="K13" s="33" t="s">
        <v>2</v>
      </c>
      <c r="L13" s="34"/>
    </row>
    <row r="15" spans="3:12" ht="15.75">
      <c r="C15" s="13" t="s">
        <v>27</v>
      </c>
      <c r="E15" s="29">
        <v>307916</v>
      </c>
      <c r="F15" s="29"/>
      <c r="G15" s="29">
        <v>449389</v>
      </c>
      <c r="H15" s="29"/>
      <c r="I15" s="29">
        <v>1231317</v>
      </c>
      <c r="J15" s="57"/>
      <c r="K15" s="29">
        <v>1324373</v>
      </c>
      <c r="L15" s="57"/>
    </row>
    <row r="16" spans="2:12" ht="15.75">
      <c r="B16" s="13" t="s">
        <v>3</v>
      </c>
      <c r="E16" s="30" t="s">
        <v>200</v>
      </c>
      <c r="F16" s="30"/>
      <c r="G16" s="30"/>
      <c r="H16" s="30"/>
      <c r="I16" s="30"/>
      <c r="J16" s="58"/>
      <c r="K16" s="30"/>
      <c r="L16" s="58"/>
    </row>
    <row r="17" spans="3:12" ht="15.75">
      <c r="C17" s="13" t="s">
        <v>31</v>
      </c>
      <c r="E17" s="29">
        <v>-259818</v>
      </c>
      <c r="F17" s="30"/>
      <c r="G17" s="30">
        <v>-388556</v>
      </c>
      <c r="H17" s="30"/>
      <c r="I17" s="30">
        <f>-1131911-2427</f>
        <v>-1134338</v>
      </c>
      <c r="J17" s="58"/>
      <c r="K17" s="30">
        <v>-1227444</v>
      </c>
      <c r="L17" s="58"/>
    </row>
    <row r="18" spans="5:12" ht="15.75">
      <c r="E18" s="29"/>
      <c r="F18" s="30"/>
      <c r="G18" s="30"/>
      <c r="H18" s="30"/>
      <c r="I18" s="30"/>
      <c r="J18" s="58"/>
      <c r="K18" s="30"/>
      <c r="L18" s="58"/>
    </row>
    <row r="19" spans="3:12" ht="15.75">
      <c r="C19" s="13" t="s">
        <v>32</v>
      </c>
      <c r="E19" s="37">
        <v>13530</v>
      </c>
      <c r="F19" s="30"/>
      <c r="G19" s="37">
        <v>14266</v>
      </c>
      <c r="H19" s="29"/>
      <c r="I19" s="37">
        <v>34351</v>
      </c>
      <c r="J19" s="57"/>
      <c r="K19" s="37">
        <f>61709-30997</f>
        <v>30712</v>
      </c>
      <c r="L19" s="58"/>
    </row>
    <row r="20" spans="5:12" ht="15.75">
      <c r="E20" s="30"/>
      <c r="F20" s="30"/>
      <c r="G20" s="30"/>
      <c r="H20" s="30"/>
      <c r="I20" s="30"/>
      <c r="J20" s="58"/>
      <c r="K20" s="30"/>
      <c r="L20" s="58"/>
    </row>
    <row r="21" spans="3:12" ht="15.75">
      <c r="C21" s="13" t="s">
        <v>198</v>
      </c>
      <c r="E21" s="30">
        <f>SUM(E15:E19)</f>
        <v>61628</v>
      </c>
      <c r="F21" s="30"/>
      <c r="G21" s="30">
        <f>SUM(G15:G19)</f>
        <v>75099</v>
      </c>
      <c r="H21" s="30"/>
      <c r="I21" s="30">
        <f>SUM(I15:I19)</f>
        <v>131330</v>
      </c>
      <c r="J21" s="58"/>
      <c r="K21" s="30">
        <f>SUM(K15:K19)</f>
        <v>127641</v>
      </c>
      <c r="L21" s="58"/>
    </row>
    <row r="22" spans="5:12" ht="15.75">
      <c r="E22" s="30"/>
      <c r="F22" s="30"/>
      <c r="G22" s="30" t="s">
        <v>3</v>
      </c>
      <c r="H22" s="30"/>
      <c r="I22" s="30"/>
      <c r="J22" s="58"/>
      <c r="K22" s="30" t="s">
        <v>3</v>
      </c>
      <c r="L22" s="58"/>
    </row>
    <row r="23" spans="3:12" ht="15.75">
      <c r="C23" s="13" t="s">
        <v>28</v>
      </c>
      <c r="E23" s="29">
        <v>-18493</v>
      </c>
      <c r="F23" s="30"/>
      <c r="G23" s="30">
        <v>-27539</v>
      </c>
      <c r="H23" s="30"/>
      <c r="I23" s="30">
        <v>-83710</v>
      </c>
      <c r="J23" s="58"/>
      <c r="K23" s="30">
        <v>-74611</v>
      </c>
      <c r="L23" s="58"/>
    </row>
    <row r="24" spans="5:12" ht="15.75">
      <c r="E24" s="29"/>
      <c r="F24" s="30"/>
      <c r="G24" s="30"/>
      <c r="H24" s="30"/>
      <c r="I24" s="30"/>
      <c r="J24" s="58"/>
      <c r="K24" s="30"/>
      <c r="L24" s="58"/>
    </row>
    <row r="25" spans="3:12" ht="15.75">
      <c r="C25" s="13" t="s">
        <v>114</v>
      </c>
      <c r="E25" s="29"/>
      <c r="F25" s="30"/>
      <c r="G25" s="30"/>
      <c r="H25" s="30"/>
      <c r="I25" s="30"/>
      <c r="J25" s="58"/>
      <c r="K25" s="30"/>
      <c r="L25" s="58"/>
    </row>
    <row r="26" spans="3:12" ht="15.75">
      <c r="C26" s="13" t="s">
        <v>5</v>
      </c>
      <c r="E26" s="29">
        <v>3280</v>
      </c>
      <c r="F26" s="30"/>
      <c r="G26" s="30">
        <v>3730</v>
      </c>
      <c r="H26" s="30"/>
      <c r="I26" s="30">
        <v>11937</v>
      </c>
      <c r="J26" s="58"/>
      <c r="K26" s="30">
        <v>11062</v>
      </c>
      <c r="L26" s="58"/>
    </row>
    <row r="27" spans="5:12" ht="15.75">
      <c r="E27" s="29"/>
      <c r="F27" s="30"/>
      <c r="G27" s="30"/>
      <c r="H27" s="30"/>
      <c r="I27" s="30"/>
      <c r="J27" s="58"/>
      <c r="K27" s="30"/>
      <c r="L27" s="58"/>
    </row>
    <row r="28" spans="3:12" ht="15.75">
      <c r="C28" s="13" t="s">
        <v>145</v>
      </c>
      <c r="D28" s="48">
        <v>4</v>
      </c>
      <c r="E28" s="37">
        <v>155689</v>
      </c>
      <c r="F28" s="29"/>
      <c r="G28" s="37">
        <v>26584</v>
      </c>
      <c r="H28" s="29"/>
      <c r="I28" s="37">
        <f>328718-29972</f>
        <v>298746</v>
      </c>
      <c r="J28" s="57"/>
      <c r="K28" s="37">
        <v>30997</v>
      </c>
      <c r="L28" s="58"/>
    </row>
    <row r="29" spans="5:12" ht="15.75">
      <c r="E29" s="30"/>
      <c r="F29" s="30"/>
      <c r="G29" s="30"/>
      <c r="H29" s="30"/>
      <c r="I29" s="30"/>
      <c r="J29" s="58"/>
      <c r="K29" s="30"/>
      <c r="L29" s="58"/>
    </row>
    <row r="30" spans="3:12" ht="15.75">
      <c r="C30" s="13" t="s">
        <v>218</v>
      </c>
      <c r="E30" s="30">
        <f>SUM(E21:E28)</f>
        <v>202104</v>
      </c>
      <c r="F30" s="30"/>
      <c r="G30" s="30">
        <f>SUM(G21:G28)</f>
        <v>77874</v>
      </c>
      <c r="H30" s="30"/>
      <c r="I30" s="30">
        <f>SUM(I21:I28)</f>
        <v>358303</v>
      </c>
      <c r="J30" s="58"/>
      <c r="K30" s="30">
        <f>SUM(K21:K28)</f>
        <v>95089</v>
      </c>
      <c r="L30" s="58"/>
    </row>
    <row r="31" spans="5:12" ht="15.75">
      <c r="E31" s="30"/>
      <c r="F31" s="30"/>
      <c r="G31" s="30"/>
      <c r="H31" s="30"/>
      <c r="I31" s="30"/>
      <c r="J31" s="58"/>
      <c r="K31" s="30"/>
      <c r="L31" s="58"/>
    </row>
    <row r="32" spans="3:12" ht="15.75">
      <c r="C32" s="13" t="s">
        <v>6</v>
      </c>
      <c r="D32" s="48">
        <v>18</v>
      </c>
      <c r="E32" s="37">
        <v>23973</v>
      </c>
      <c r="F32" s="29"/>
      <c r="G32" s="37">
        <v>-11078</v>
      </c>
      <c r="H32" s="29"/>
      <c r="I32" s="37">
        <v>-13239</v>
      </c>
      <c r="J32" s="57"/>
      <c r="K32" s="37">
        <v>-12871</v>
      </c>
      <c r="L32" s="58"/>
    </row>
    <row r="33" spans="5:12" ht="15.75">
      <c r="E33" s="29"/>
      <c r="F33" s="29"/>
      <c r="G33" s="29"/>
      <c r="H33" s="29"/>
      <c r="I33" s="29"/>
      <c r="J33" s="57"/>
      <c r="K33" s="29"/>
      <c r="L33" s="58"/>
    </row>
    <row r="34" spans="3:12" ht="15.75">
      <c r="C34" s="13" t="s">
        <v>231</v>
      </c>
      <c r="E34" s="29">
        <f>E30+E32</f>
        <v>226077</v>
      </c>
      <c r="F34" s="29"/>
      <c r="G34" s="29">
        <f>G30+G32</f>
        <v>66796</v>
      </c>
      <c r="H34" s="29"/>
      <c r="I34" s="29">
        <f>I30+I32</f>
        <v>345064</v>
      </c>
      <c r="J34" s="57"/>
      <c r="K34" s="29">
        <f>K30+K32</f>
        <v>82218</v>
      </c>
      <c r="L34" s="58"/>
    </row>
    <row r="35" spans="5:12" ht="15.75">
      <c r="E35" s="29"/>
      <c r="F35" s="29"/>
      <c r="G35" s="29"/>
      <c r="H35" s="29"/>
      <c r="I35" s="29"/>
      <c r="J35" s="57"/>
      <c r="K35" s="29"/>
      <c r="L35" s="58"/>
    </row>
    <row r="36" spans="3:12" ht="15.75">
      <c r="C36" s="13" t="s">
        <v>33</v>
      </c>
      <c r="E36" s="37">
        <v>-752</v>
      </c>
      <c r="F36" s="29"/>
      <c r="G36" s="29">
        <v>1499</v>
      </c>
      <c r="H36" s="29"/>
      <c r="I36" s="37">
        <f>-12198+1147</f>
        <v>-11051</v>
      </c>
      <c r="J36" s="57"/>
      <c r="K36" s="29">
        <v>-6808</v>
      </c>
      <c r="L36" s="58"/>
    </row>
    <row r="37" spans="5:12" ht="15.75">
      <c r="E37" s="38"/>
      <c r="F37" s="30"/>
      <c r="G37" s="38"/>
      <c r="H37" s="29"/>
      <c r="I37" s="29"/>
      <c r="J37" s="57"/>
      <c r="K37" s="38"/>
      <c r="L37" s="58"/>
    </row>
    <row r="38" spans="3:12" ht="16.5" thickBot="1">
      <c r="C38" s="13" t="s">
        <v>219</v>
      </c>
      <c r="E38" s="39">
        <f>E34+E36</f>
        <v>225325</v>
      </c>
      <c r="F38" s="30"/>
      <c r="G38" s="39">
        <f>G34+G36</f>
        <v>68295</v>
      </c>
      <c r="H38" s="29"/>
      <c r="I38" s="39">
        <f>I34+I36</f>
        <v>334013</v>
      </c>
      <c r="J38" s="57"/>
      <c r="K38" s="39">
        <f>K34+K36</f>
        <v>75410</v>
      </c>
      <c r="L38" s="58"/>
    </row>
    <row r="39" spans="1:12" ht="16.5" thickTop="1">
      <c r="A39" s="13" t="s">
        <v>3</v>
      </c>
      <c r="E39" s="40"/>
      <c r="F39" s="40"/>
      <c r="G39" s="40"/>
      <c r="H39" s="40"/>
      <c r="I39" s="40"/>
      <c r="J39" s="59"/>
      <c r="K39" s="40"/>
      <c r="L39" s="59"/>
    </row>
    <row r="40" spans="5:12" ht="15.75">
      <c r="E40" s="40"/>
      <c r="F40" s="40"/>
      <c r="G40" s="40"/>
      <c r="H40" s="40"/>
      <c r="I40" s="40"/>
      <c r="J40" s="59"/>
      <c r="K40" s="40"/>
      <c r="L40" s="59"/>
    </row>
    <row r="41" spans="3:12" ht="15.75">
      <c r="C41" s="13" t="s">
        <v>220</v>
      </c>
      <c r="E41" s="40"/>
      <c r="F41" s="40"/>
      <c r="G41" s="40"/>
      <c r="H41" s="40"/>
      <c r="I41" s="40"/>
      <c r="J41" s="59"/>
      <c r="K41" s="40"/>
      <c r="L41" s="59"/>
    </row>
    <row r="42" spans="3:12" ht="16.5" thickBot="1">
      <c r="C42" s="28" t="s">
        <v>201</v>
      </c>
      <c r="D42" s="48">
        <v>29</v>
      </c>
      <c r="E42" s="41">
        <f>E38/1248087996*100000</f>
        <v>18.05361486707224</v>
      </c>
      <c r="F42" s="40"/>
      <c r="G42" s="41">
        <f>G38/1254971579*100000</f>
        <v>5.441955909027004</v>
      </c>
      <c r="H42" s="85"/>
      <c r="I42" s="41">
        <f>I38/1248087996*100000</f>
        <v>26.761975202908687</v>
      </c>
      <c r="J42" s="60"/>
      <c r="K42" s="41">
        <f>K38/1254971579*100000</f>
        <v>6.0089010191042735</v>
      </c>
      <c r="L42" s="59"/>
    </row>
    <row r="43" spans="3:12" ht="17.25" thickBot="1" thickTop="1">
      <c r="C43" s="28" t="s">
        <v>202</v>
      </c>
      <c r="D43" s="48">
        <v>29</v>
      </c>
      <c r="E43" s="41">
        <f>E42</f>
        <v>18.05361486707224</v>
      </c>
      <c r="F43" s="85"/>
      <c r="G43" s="93">
        <f>G42</f>
        <v>5.441955909027004</v>
      </c>
      <c r="I43" s="93">
        <f>I42</f>
        <v>26.761975202908687</v>
      </c>
      <c r="K43" s="93">
        <f>K42</f>
        <v>6.0089010191042735</v>
      </c>
      <c r="L43" s="40"/>
    </row>
    <row r="44" spans="3:12" ht="16.5" thickTop="1">
      <c r="C44" s="28"/>
      <c r="D44" s="48"/>
      <c r="E44" s="85"/>
      <c r="F44" s="85"/>
      <c r="G44" s="94"/>
      <c r="I44" s="94"/>
      <c r="K44" s="94"/>
      <c r="L44" s="40"/>
    </row>
    <row r="45" spans="6:12" ht="15.75">
      <c r="F45" s="85"/>
      <c r="L45" s="40"/>
    </row>
    <row r="46" spans="3:4" ht="15.75">
      <c r="C46" s="12" t="s">
        <v>167</v>
      </c>
      <c r="D46" s="12"/>
    </row>
    <row r="47" spans="3:4" ht="15.75">
      <c r="C47" s="12" t="s">
        <v>185</v>
      </c>
      <c r="D47" s="12"/>
    </row>
  </sheetData>
  <printOptions/>
  <pageMargins left="0.5" right="0" top="1" bottom="0" header="0" footer="0.75"/>
  <pageSetup firstPageNumber="1" useFirstPageNumber="1" horizontalDpi="600" verticalDpi="600" orientation="portrait" paperSize="9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SheetLayoutView="100" workbookViewId="0" topLeftCell="A48">
      <selection activeCell="C68" sqref="C68:C69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81" bestFit="1" customWidth="1"/>
    <col min="9" max="9" width="10.421875" style="81" bestFit="1" customWidth="1"/>
    <col min="10" max="16384" width="9.140625" style="2" customWidth="1"/>
  </cols>
  <sheetData>
    <row r="1" ht="15.75">
      <c r="A1" s="12" t="s">
        <v>26</v>
      </c>
    </row>
    <row r="2" ht="15.75">
      <c r="A2" s="12" t="s">
        <v>115</v>
      </c>
    </row>
    <row r="3" ht="15.75">
      <c r="A3" s="12"/>
    </row>
    <row r="4" spans="1:3" ht="15">
      <c r="A4" s="1" t="s">
        <v>23</v>
      </c>
      <c r="B4" s="1" t="s">
        <v>210</v>
      </c>
      <c r="C4" s="1"/>
    </row>
    <row r="6" spans="5:7" ht="15">
      <c r="E6" s="3" t="s">
        <v>7</v>
      </c>
      <c r="F6" s="3"/>
      <c r="G6" s="3" t="s">
        <v>7</v>
      </c>
    </row>
    <row r="7" spans="4:9" ht="15">
      <c r="D7" s="3" t="s">
        <v>129</v>
      </c>
      <c r="E7" s="11" t="s">
        <v>211</v>
      </c>
      <c r="F7" s="3"/>
      <c r="G7" s="50" t="s">
        <v>172</v>
      </c>
      <c r="I7" s="87"/>
    </row>
    <row r="8" spans="5:7" ht="15">
      <c r="E8" s="3" t="s">
        <v>2</v>
      </c>
      <c r="F8" s="3"/>
      <c r="G8" s="3" t="s">
        <v>2</v>
      </c>
    </row>
    <row r="9" spans="2:7" ht="15">
      <c r="B9" s="1" t="s">
        <v>155</v>
      </c>
      <c r="E9" s="3"/>
      <c r="F9" s="3"/>
      <c r="G9" s="3"/>
    </row>
    <row r="10" spans="5:7" ht="15">
      <c r="E10" s="3"/>
      <c r="F10" s="3"/>
      <c r="G10" s="3"/>
    </row>
    <row r="11" spans="2:9" ht="15">
      <c r="B11" s="2" t="s">
        <v>37</v>
      </c>
      <c r="D11" s="49">
        <v>9</v>
      </c>
      <c r="E11" s="4">
        <f>1391632-2427</f>
        <v>1389205</v>
      </c>
      <c r="F11" s="4"/>
      <c r="G11" s="4">
        <v>1493924</v>
      </c>
      <c r="I11" s="65"/>
    </row>
    <row r="12" spans="2:9" ht="15">
      <c r="B12" s="2" t="s">
        <v>30</v>
      </c>
      <c r="D12" s="49"/>
      <c r="E12" s="4">
        <v>13286</v>
      </c>
      <c r="F12" s="4"/>
      <c r="G12" s="4">
        <v>26467</v>
      </c>
      <c r="I12" s="65"/>
    </row>
    <row r="13" spans="2:9" ht="15">
      <c r="B13" s="2" t="s">
        <v>227</v>
      </c>
      <c r="E13" s="4">
        <v>61844</v>
      </c>
      <c r="F13" s="4"/>
      <c r="G13" s="4">
        <v>53633</v>
      </c>
      <c r="I13" s="65"/>
    </row>
    <row r="14" spans="2:9" ht="15">
      <c r="B14" s="2" t="s">
        <v>228</v>
      </c>
      <c r="E14" s="4">
        <v>190020</v>
      </c>
      <c r="F14" s="4"/>
      <c r="G14" s="4">
        <v>0</v>
      </c>
      <c r="I14" s="65"/>
    </row>
    <row r="15" spans="2:9" ht="15">
      <c r="B15" s="2" t="s">
        <v>22</v>
      </c>
      <c r="D15" s="49"/>
      <c r="E15" s="4">
        <v>157</v>
      </c>
      <c r="F15" s="4"/>
      <c r="G15" s="4">
        <v>2508</v>
      </c>
      <c r="I15" s="65"/>
    </row>
    <row r="16" spans="2:9" ht="15">
      <c r="B16" s="2" t="s">
        <v>8</v>
      </c>
      <c r="E16" s="4">
        <v>195431</v>
      </c>
      <c r="F16" s="4"/>
      <c r="G16" s="4">
        <v>71914</v>
      </c>
      <c r="I16" s="65"/>
    </row>
    <row r="17" spans="2:9" ht="15">
      <c r="B17" s="2" t="s">
        <v>162</v>
      </c>
      <c r="E17" s="4">
        <v>615798</v>
      </c>
      <c r="F17" s="4" t="s">
        <v>3</v>
      </c>
      <c r="G17" s="4">
        <v>1051073</v>
      </c>
      <c r="I17" s="65"/>
    </row>
    <row r="18" spans="2:9" ht="15">
      <c r="B18" s="2" t="s">
        <v>163</v>
      </c>
      <c r="D18" s="2" t="s">
        <v>3</v>
      </c>
      <c r="E18" s="52">
        <f>34632+6615-29972</f>
        <v>11275</v>
      </c>
      <c r="F18" s="4"/>
      <c r="G18" s="52">
        <v>48438</v>
      </c>
      <c r="I18" s="65"/>
    </row>
    <row r="19" spans="5:9" ht="15">
      <c r="E19" s="6">
        <f>SUM(E11:E18)</f>
        <v>2477016</v>
      </c>
      <c r="F19" s="4"/>
      <c r="G19" s="6">
        <f>SUM(G11:G18)</f>
        <v>2747957</v>
      </c>
      <c r="I19" s="65"/>
    </row>
    <row r="20" spans="5:9" ht="15">
      <c r="E20" s="8"/>
      <c r="F20" s="4"/>
      <c r="G20" s="8"/>
      <c r="I20" s="65"/>
    </row>
    <row r="21" spans="2:9" ht="15">
      <c r="B21" s="1" t="s">
        <v>156</v>
      </c>
      <c r="E21" s="4"/>
      <c r="F21" s="4"/>
      <c r="G21" s="4"/>
      <c r="I21" s="65"/>
    </row>
    <row r="22" spans="2:9" ht="15">
      <c r="B22" s="5" t="s">
        <v>19</v>
      </c>
      <c r="C22" s="5"/>
      <c r="E22" s="4">
        <v>224313</v>
      </c>
      <c r="F22" s="4"/>
      <c r="G22" s="4">
        <v>364005</v>
      </c>
      <c r="I22" s="65"/>
    </row>
    <row r="23" spans="2:9" ht="15">
      <c r="B23" s="5" t="s">
        <v>164</v>
      </c>
      <c r="C23" s="5"/>
      <c r="E23" s="4">
        <v>75642</v>
      </c>
      <c r="F23" s="4"/>
      <c r="G23" s="4">
        <v>108614</v>
      </c>
      <c r="I23" s="65"/>
    </row>
    <row r="24" spans="2:9" ht="15">
      <c r="B24" s="5" t="s">
        <v>150</v>
      </c>
      <c r="C24" s="5"/>
      <c r="E24" s="4">
        <v>219403</v>
      </c>
      <c r="F24" s="4"/>
      <c r="G24" s="4">
        <v>311788</v>
      </c>
      <c r="I24" s="65"/>
    </row>
    <row r="25" spans="2:9" ht="15">
      <c r="B25" s="5" t="s">
        <v>9</v>
      </c>
      <c r="C25" s="5"/>
      <c r="D25" s="49">
        <v>20</v>
      </c>
      <c r="E25" s="4">
        <v>32275</v>
      </c>
      <c r="F25" s="4"/>
      <c r="G25" s="4">
        <v>50208</v>
      </c>
      <c r="I25" s="65"/>
    </row>
    <row r="26" spans="2:9" ht="15">
      <c r="B26" s="5" t="s">
        <v>141</v>
      </c>
      <c r="C26" s="5"/>
      <c r="E26" s="4">
        <v>1895</v>
      </c>
      <c r="F26" s="4"/>
      <c r="G26" s="4">
        <v>3373</v>
      </c>
      <c r="I26" s="65"/>
    </row>
    <row r="27" spans="2:9" ht="15">
      <c r="B27" s="5" t="s">
        <v>20</v>
      </c>
      <c r="C27" s="5"/>
      <c r="E27" s="4">
        <v>107987</v>
      </c>
      <c r="F27" s="4"/>
      <c r="G27" s="4">
        <v>30723</v>
      </c>
      <c r="I27" s="65"/>
    </row>
    <row r="28" spans="2:9" ht="15">
      <c r="B28" s="5" t="s">
        <v>18</v>
      </c>
      <c r="C28" s="5"/>
      <c r="E28" s="4">
        <v>140937</v>
      </c>
      <c r="F28" s="4"/>
      <c r="G28" s="4">
        <v>125838</v>
      </c>
      <c r="I28" s="65"/>
    </row>
    <row r="29" spans="2:9" ht="15">
      <c r="B29" s="5" t="s">
        <v>173</v>
      </c>
      <c r="C29" s="5"/>
      <c r="D29" s="49">
        <v>22</v>
      </c>
      <c r="E29" s="4">
        <v>0</v>
      </c>
      <c r="F29" s="4"/>
      <c r="G29" s="4">
        <v>369359</v>
      </c>
      <c r="I29" s="65"/>
    </row>
    <row r="30" ht="15">
      <c r="I30" s="88"/>
    </row>
    <row r="31" spans="4:9" ht="15">
      <c r="D31" s="15"/>
      <c r="E31" s="6">
        <f>SUM(E22:E30)</f>
        <v>802452</v>
      </c>
      <c r="F31" s="4"/>
      <c r="G31" s="6">
        <f>SUM(G22:G30)</f>
        <v>1363908</v>
      </c>
      <c r="I31" s="65"/>
    </row>
    <row r="32" ht="15">
      <c r="I32" s="88"/>
    </row>
    <row r="33" spans="2:9" ht="15">
      <c r="B33" s="1" t="s">
        <v>157</v>
      </c>
      <c r="E33" s="103"/>
      <c r="I33" s="88"/>
    </row>
    <row r="34" spans="2:9" ht="15">
      <c r="B34" s="5" t="s">
        <v>151</v>
      </c>
      <c r="C34" s="5"/>
      <c r="E34" s="104">
        <v>155997</v>
      </c>
      <c r="F34" s="4"/>
      <c r="G34" s="4">
        <f>349021-100640</f>
        <v>248381</v>
      </c>
      <c r="I34" s="65"/>
    </row>
    <row r="35" spans="2:9" ht="15">
      <c r="B35" s="5" t="s">
        <v>165</v>
      </c>
      <c r="C35" s="5"/>
      <c r="E35" s="104">
        <v>10978</v>
      </c>
      <c r="F35" s="4"/>
      <c r="G35" s="4">
        <v>19844</v>
      </c>
      <c r="I35" s="65"/>
    </row>
    <row r="36" spans="2:9" ht="15">
      <c r="B36" s="5" t="s">
        <v>152</v>
      </c>
      <c r="C36" s="5"/>
      <c r="D36" s="49">
        <v>23</v>
      </c>
      <c r="E36" s="104">
        <v>105771</v>
      </c>
      <c r="F36" s="4"/>
      <c r="G36" s="4">
        <v>409604</v>
      </c>
      <c r="I36" s="65"/>
    </row>
    <row r="37" spans="2:9" ht="15">
      <c r="B37" s="5" t="s">
        <v>187</v>
      </c>
      <c r="C37" s="5"/>
      <c r="D37" s="49">
        <v>24</v>
      </c>
      <c r="E37" s="104">
        <v>968</v>
      </c>
      <c r="F37" s="4"/>
      <c r="G37" s="4">
        <v>956</v>
      </c>
      <c r="I37" s="65"/>
    </row>
    <row r="38" spans="2:9" ht="15">
      <c r="B38" s="5" t="s">
        <v>153</v>
      </c>
      <c r="C38" s="5"/>
      <c r="E38" s="4">
        <v>18228</v>
      </c>
      <c r="F38" s="4"/>
      <c r="G38" s="4">
        <v>6839</v>
      </c>
      <c r="I38" s="65"/>
    </row>
    <row r="39" spans="2:9" ht="15">
      <c r="B39" s="5" t="s">
        <v>175</v>
      </c>
      <c r="C39" s="5"/>
      <c r="D39" s="49">
        <v>25</v>
      </c>
      <c r="E39" s="4">
        <v>0</v>
      </c>
      <c r="F39" s="4"/>
      <c r="G39" s="4">
        <v>100640</v>
      </c>
      <c r="I39" s="65"/>
    </row>
    <row r="40" spans="2:9" ht="15">
      <c r="B40" s="5" t="s">
        <v>3</v>
      </c>
      <c r="C40" s="5"/>
      <c r="E40" s="4"/>
      <c r="F40" s="4"/>
      <c r="G40" s="4"/>
      <c r="I40" s="65"/>
    </row>
    <row r="41" spans="2:9" ht="15">
      <c r="B41" s="5"/>
      <c r="C41" s="5"/>
      <c r="E41" s="6">
        <f>SUM(E34:E40)</f>
        <v>291942</v>
      </c>
      <c r="F41" s="4"/>
      <c r="G41" s="6">
        <f>SUM(G34:G40)</f>
        <v>786264</v>
      </c>
      <c r="I41" s="65"/>
    </row>
    <row r="42" spans="5:9" ht="15">
      <c r="E42" s="4"/>
      <c r="F42" s="4"/>
      <c r="G42" s="4"/>
      <c r="I42" s="65"/>
    </row>
    <row r="43" spans="2:9" ht="15">
      <c r="B43" s="1" t="s">
        <v>158</v>
      </c>
      <c r="E43" s="4">
        <f>E31-E41</f>
        <v>510510</v>
      </c>
      <c r="F43" s="4"/>
      <c r="G43" s="4">
        <f>G31-G41</f>
        <v>577644</v>
      </c>
      <c r="I43" s="65"/>
    </row>
    <row r="44" spans="5:9" ht="15.75" thickBot="1">
      <c r="E44" s="7">
        <f>E19+E43</f>
        <v>2987526</v>
      </c>
      <c r="F44" s="4"/>
      <c r="G44" s="7">
        <f>G19+G43</f>
        <v>3325601</v>
      </c>
      <c r="I44" s="65"/>
    </row>
    <row r="45" spans="5:9" ht="15">
      <c r="E45" s="4"/>
      <c r="F45" s="4"/>
      <c r="G45" s="4"/>
      <c r="I45" s="65"/>
    </row>
    <row r="46" spans="5:9" ht="15">
      <c r="E46" s="4"/>
      <c r="F46" s="4"/>
      <c r="G46" s="4"/>
      <c r="I46" s="65"/>
    </row>
    <row r="47" spans="5:9" ht="15">
      <c r="E47" s="4"/>
      <c r="F47" s="4"/>
      <c r="G47" s="4"/>
      <c r="I47" s="65"/>
    </row>
    <row r="48" spans="2:9" ht="15">
      <c r="B48" s="1" t="s">
        <v>159</v>
      </c>
      <c r="E48" s="4"/>
      <c r="F48" s="4"/>
      <c r="G48" s="4"/>
      <c r="I48" s="65"/>
    </row>
    <row r="49" spans="5:9" ht="15">
      <c r="E49" s="4"/>
      <c r="F49" s="4"/>
      <c r="G49" s="4"/>
      <c r="I49" s="65"/>
    </row>
    <row r="50" spans="2:9" ht="15">
      <c r="B50" s="2" t="s">
        <v>10</v>
      </c>
      <c r="C50" s="15"/>
      <c r="E50" s="4">
        <v>627485</v>
      </c>
      <c r="F50" s="4"/>
      <c r="G50" s="4">
        <v>697206</v>
      </c>
      <c r="I50" s="65"/>
    </row>
    <row r="51" spans="2:9" ht="15.75" customHeight="1">
      <c r="B51" s="2" t="s">
        <v>11</v>
      </c>
      <c r="C51" s="15"/>
      <c r="E51" s="15">
        <f>SUM(E52:E58)</f>
        <v>1375423</v>
      </c>
      <c r="F51" s="4"/>
      <c r="G51" s="15">
        <f>SUM(G52:G58)</f>
        <v>1108640</v>
      </c>
      <c r="I51" s="89"/>
    </row>
    <row r="52" spans="2:9" ht="15" hidden="1">
      <c r="B52" s="75" t="s">
        <v>12</v>
      </c>
      <c r="C52" s="76"/>
      <c r="D52" s="77"/>
      <c r="E52" s="78">
        <v>709843</v>
      </c>
      <c r="F52" s="78"/>
      <c r="G52" s="78">
        <v>772146</v>
      </c>
      <c r="H52" s="90"/>
      <c r="I52" s="65"/>
    </row>
    <row r="53" spans="2:9" ht="15" hidden="1">
      <c r="B53" s="79" t="s">
        <v>13</v>
      </c>
      <c r="C53" s="80"/>
      <c r="D53" s="81"/>
      <c r="E53" s="8">
        <v>1896</v>
      </c>
      <c r="F53" s="8"/>
      <c r="G53" s="8">
        <v>2332</v>
      </c>
      <c r="I53" s="65"/>
    </row>
    <row r="54" spans="2:9" ht="15" hidden="1">
      <c r="B54" s="79" t="s">
        <v>24</v>
      </c>
      <c r="C54" s="80"/>
      <c r="D54" s="81"/>
      <c r="E54" s="8">
        <v>162765</v>
      </c>
      <c r="F54" s="8"/>
      <c r="G54" s="8">
        <v>237413</v>
      </c>
      <c r="I54" s="65"/>
    </row>
    <row r="55" spans="2:9" ht="15" hidden="1">
      <c r="B55" s="79" t="s">
        <v>14</v>
      </c>
      <c r="C55" s="80"/>
      <c r="D55" s="81"/>
      <c r="E55" s="105">
        <f>108700-27634-30219</f>
        <v>50847</v>
      </c>
      <c r="F55" s="8"/>
      <c r="G55" s="8">
        <v>11345</v>
      </c>
      <c r="I55" s="65"/>
    </row>
    <row r="56" spans="2:9" ht="15" hidden="1">
      <c r="B56" s="79" t="s">
        <v>142</v>
      </c>
      <c r="C56" s="80"/>
      <c r="D56" s="81"/>
      <c r="E56" s="105">
        <v>27634</v>
      </c>
      <c r="F56" s="8"/>
      <c r="G56" s="8">
        <v>27634</v>
      </c>
      <c r="I56" s="65"/>
    </row>
    <row r="57" spans="2:9" ht="15" hidden="1">
      <c r="B57" s="79" t="s">
        <v>183</v>
      </c>
      <c r="C57" s="80"/>
      <c r="D57" s="81"/>
      <c r="E57" s="8">
        <f>449584-31252</f>
        <v>418332</v>
      </c>
      <c r="F57" s="8"/>
      <c r="G57" s="8">
        <v>53664</v>
      </c>
      <c r="I57" s="65"/>
    </row>
    <row r="58" spans="2:9" ht="15" hidden="1">
      <c r="B58" s="82" t="s">
        <v>15</v>
      </c>
      <c r="C58" s="83"/>
      <c r="D58" s="84"/>
      <c r="E58" s="52">
        <v>4106</v>
      </c>
      <c r="F58" s="52"/>
      <c r="G58" s="52">
        <v>4106</v>
      </c>
      <c r="I58" s="65"/>
    </row>
    <row r="59" spans="2:9" ht="15">
      <c r="B59" s="2" t="s">
        <v>29</v>
      </c>
      <c r="D59" s="49">
        <v>6</v>
      </c>
      <c r="E59" s="52">
        <v>-19919</v>
      </c>
      <c r="F59" s="4"/>
      <c r="G59" s="52">
        <v>-62303</v>
      </c>
      <c r="H59" s="90"/>
      <c r="I59" s="65"/>
    </row>
    <row r="60" spans="2:9" ht="15">
      <c r="B60" s="2" t="s">
        <v>154</v>
      </c>
      <c r="D60" s="49"/>
      <c r="E60" s="4">
        <f>E50+E51+E59</f>
        <v>1982989</v>
      </c>
      <c r="F60" s="4"/>
      <c r="G60" s="4">
        <f>G50+G51+G59</f>
        <v>1743543</v>
      </c>
      <c r="H60" s="90"/>
      <c r="I60" s="65"/>
    </row>
    <row r="61" spans="2:9" ht="15">
      <c r="B61" s="2" t="s">
        <v>16</v>
      </c>
      <c r="D61" s="49"/>
      <c r="E61" s="4">
        <f>145857-1147</f>
        <v>144710</v>
      </c>
      <c r="F61" s="4"/>
      <c r="G61" s="4">
        <v>144457</v>
      </c>
      <c r="H61" s="90"/>
      <c r="I61" s="65"/>
    </row>
    <row r="62" spans="4:9" ht="15">
      <c r="D62" s="49"/>
      <c r="E62" s="6">
        <f>SUM(E60:E61)</f>
        <v>2127699</v>
      </c>
      <c r="F62" s="4"/>
      <c r="G62" s="6">
        <f>SUM(G60:G61)</f>
        <v>1888000</v>
      </c>
      <c r="H62" s="90"/>
      <c r="I62" s="65"/>
    </row>
    <row r="63" spans="2:9" ht="15">
      <c r="B63" s="1" t="s">
        <v>160</v>
      </c>
      <c r="D63" s="49"/>
      <c r="E63" s="8"/>
      <c r="F63" s="4"/>
      <c r="G63" s="8"/>
      <c r="H63" s="90"/>
      <c r="I63" s="65"/>
    </row>
    <row r="64" spans="4:9" ht="15">
      <c r="D64" s="49"/>
      <c r="E64" s="8"/>
      <c r="F64" s="4"/>
      <c r="G64" s="8"/>
      <c r="H64" s="90"/>
      <c r="I64" s="65"/>
    </row>
    <row r="65" spans="2:9" ht="15">
      <c r="B65" s="2" t="s">
        <v>166</v>
      </c>
      <c r="D65" s="49">
        <v>23</v>
      </c>
      <c r="E65" s="4">
        <v>669814</v>
      </c>
      <c r="F65" s="4"/>
      <c r="G65" s="4">
        <v>1097271</v>
      </c>
      <c r="I65" s="65"/>
    </row>
    <row r="66" spans="2:9" ht="15">
      <c r="B66" s="2" t="s">
        <v>188</v>
      </c>
      <c r="D66" s="49">
        <v>24</v>
      </c>
      <c r="E66" s="4">
        <v>115035</v>
      </c>
      <c r="F66" s="4"/>
      <c r="G66" s="4">
        <v>117296</v>
      </c>
      <c r="I66" s="65"/>
    </row>
    <row r="67" spans="2:9" ht="15">
      <c r="B67" s="2" t="s">
        <v>161</v>
      </c>
      <c r="E67" s="4">
        <v>67355</v>
      </c>
      <c r="F67" s="4"/>
      <c r="G67" s="4">
        <v>63937</v>
      </c>
      <c r="I67" s="65"/>
    </row>
    <row r="68" spans="2:9" ht="15">
      <c r="B68" s="2" t="s">
        <v>25</v>
      </c>
      <c r="E68" s="4">
        <v>4465</v>
      </c>
      <c r="F68" s="4"/>
      <c r="G68" s="4">
        <v>4664</v>
      </c>
      <c r="I68" s="65"/>
    </row>
    <row r="69" spans="2:9" ht="15">
      <c r="B69" s="2" t="s">
        <v>174</v>
      </c>
      <c r="D69" s="49">
        <v>25</v>
      </c>
      <c r="E69" s="4">
        <v>0</v>
      </c>
      <c r="F69" s="4"/>
      <c r="G69" s="4">
        <v>149776</v>
      </c>
      <c r="I69" s="65"/>
    </row>
    <row r="70" spans="2:9" ht="15">
      <c r="B70" s="2" t="s">
        <v>189</v>
      </c>
      <c r="D70" s="49"/>
      <c r="E70" s="4">
        <v>3158</v>
      </c>
      <c r="F70" s="4"/>
      <c r="G70" s="4">
        <f>117296+4657-117296</f>
        <v>4657</v>
      </c>
      <c r="I70" s="65"/>
    </row>
    <row r="71" spans="6:9" ht="15">
      <c r="F71" s="4"/>
      <c r="G71" s="4"/>
      <c r="I71" s="88"/>
    </row>
    <row r="72" spans="5:9" ht="15">
      <c r="E72" s="6">
        <f>SUM(E65:E70)</f>
        <v>859827</v>
      </c>
      <c r="F72" s="4"/>
      <c r="G72" s="6">
        <f>SUM(G65:G70)</f>
        <v>1437601</v>
      </c>
      <c r="I72" s="65"/>
    </row>
    <row r="73" spans="5:9" ht="15">
      <c r="E73" s="8" t="s">
        <v>3</v>
      </c>
      <c r="F73" s="4"/>
      <c r="G73" s="8" t="s">
        <v>3</v>
      </c>
      <c r="I73" s="65"/>
    </row>
    <row r="74" spans="5:9" ht="15.75" thickBot="1">
      <c r="E74" s="9">
        <f>E62+E72</f>
        <v>2987526</v>
      </c>
      <c r="F74" s="4"/>
      <c r="G74" s="9">
        <f>G62+G72</f>
        <v>3325601</v>
      </c>
      <c r="I74" s="65"/>
    </row>
    <row r="75" spans="5:9" ht="15.75" thickTop="1">
      <c r="E75" s="106"/>
      <c r="F75" s="8"/>
      <c r="G75" s="8"/>
      <c r="I75" s="66"/>
    </row>
    <row r="76" spans="2:9" ht="15.75" thickBot="1">
      <c r="B76" s="2" t="s">
        <v>237</v>
      </c>
      <c r="E76" s="42">
        <f>E62*1000/1221015479</f>
        <v>1.7425651325424352</v>
      </c>
      <c r="F76" s="4"/>
      <c r="G76" s="42">
        <f>(G62*1000)/1254971579</f>
        <v>1.5044165394601339</v>
      </c>
      <c r="I76" s="67"/>
    </row>
    <row r="77" ht="15">
      <c r="E77" s="15"/>
    </row>
    <row r="79" spans="2:7" ht="15">
      <c r="B79" s="1" t="s">
        <v>130</v>
      </c>
      <c r="E79" s="8"/>
      <c r="F79" s="4"/>
      <c r="G79" s="4"/>
    </row>
    <row r="80" spans="2:7" ht="15">
      <c r="B80" s="1" t="s">
        <v>182</v>
      </c>
      <c r="E80" s="107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  <row r="138" spans="5:7" ht="15">
      <c r="E138" s="4"/>
      <c r="F138" s="4"/>
      <c r="G138" s="4"/>
    </row>
    <row r="139" spans="5:7" ht="15">
      <c r="E139" s="4"/>
      <c r="F139" s="4"/>
      <c r="G139" s="4"/>
    </row>
    <row r="140" spans="5:7" ht="15">
      <c r="E140" s="4"/>
      <c r="F140" s="4"/>
      <c r="G140" s="4"/>
    </row>
    <row r="141" spans="5:7" ht="15">
      <c r="E141" s="4"/>
      <c r="F141" s="4"/>
      <c r="G141" s="4"/>
    </row>
    <row r="142" spans="5:7" ht="15">
      <c r="E142" s="4"/>
      <c r="F142" s="4"/>
      <c r="G142" s="4"/>
    </row>
    <row r="143" spans="5:7" ht="15">
      <c r="E143" s="4"/>
      <c r="F143" s="4"/>
      <c r="G143" s="4"/>
    </row>
    <row r="144" spans="5:7" ht="15">
      <c r="E144" s="4"/>
      <c r="F144" s="4"/>
      <c r="G144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zoomScale="75" zoomScaleNormal="75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0" sqref="J20"/>
    </sheetView>
  </sheetViews>
  <sheetFormatPr defaultColWidth="9.140625" defaultRowHeight="12.75"/>
  <cols>
    <col min="1" max="1" width="2.421875" style="18" customWidth="1"/>
    <col min="2" max="2" width="33.28125" style="18" customWidth="1"/>
    <col min="3" max="3" width="1.421875" style="18" customWidth="1"/>
    <col min="4" max="4" width="10.28125" style="73" customWidth="1"/>
    <col min="5" max="5" width="1.421875" style="73" customWidth="1"/>
    <col min="6" max="6" width="10.28125" style="73" customWidth="1"/>
    <col min="7" max="7" width="0.9921875" style="73" customWidth="1"/>
    <col min="8" max="8" width="11.7109375" style="73" customWidth="1"/>
    <col min="9" max="9" width="1.7109375" style="73" customWidth="1"/>
    <col min="10" max="10" width="10.00390625" style="73" customWidth="1"/>
    <col min="11" max="11" width="1.8515625" style="73" customWidth="1"/>
    <col min="12" max="12" width="10.28125" style="73" customWidth="1"/>
    <col min="13" max="13" width="1.7109375" style="73" customWidth="1"/>
    <col min="14" max="14" width="10.7109375" style="73" customWidth="1"/>
    <col min="15" max="15" width="0.9921875" style="73" customWidth="1"/>
    <col min="16" max="16" width="10.7109375" style="73" customWidth="1"/>
    <col min="17" max="17" width="1.28515625" style="73" customWidth="1"/>
    <col min="18" max="18" width="13.7109375" style="73" customWidth="1"/>
    <col min="19" max="19" width="0.9921875" style="73" customWidth="1"/>
    <col min="20" max="20" width="10.28125" style="73" customWidth="1"/>
    <col min="21" max="21" width="0.9921875" style="73" customWidth="1"/>
    <col min="22" max="22" width="12.8515625" style="73" customWidth="1"/>
    <col min="23" max="23" width="10.8515625" style="73" customWidth="1"/>
    <col min="24" max="16384" width="9.140625" style="18" customWidth="1"/>
  </cols>
  <sheetData>
    <row r="1" spans="1:23" ht="15.75">
      <c r="A1" s="44" t="s">
        <v>26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>
      <c r="A2" s="44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ht="15.75" customHeight="1">
      <c r="A3" s="4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ht="15.75">
      <c r="A4" s="44" t="s">
        <v>221</v>
      </c>
      <c r="B4" s="4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ht="15.75">
      <c r="A5" s="44"/>
      <c r="B5" s="4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</row>
    <row r="6" spans="1:23" s="73" customFormat="1" ht="18">
      <c r="A6" s="1"/>
      <c r="B6" s="16"/>
      <c r="C6" s="16"/>
      <c r="D6" s="16"/>
      <c r="E6" s="16"/>
      <c r="F6" s="98" t="s">
        <v>46</v>
      </c>
      <c r="G6" s="98"/>
      <c r="H6" s="98"/>
      <c r="I6" s="98"/>
      <c r="J6" s="98"/>
      <c r="K6" s="98"/>
      <c r="L6" s="98"/>
      <c r="M6" s="98"/>
      <c r="N6" s="98"/>
      <c r="O6" s="16"/>
      <c r="P6" s="98" t="s">
        <v>38</v>
      </c>
      <c r="Q6" s="98"/>
      <c r="R6" s="98"/>
      <c r="S6" s="16"/>
      <c r="T6" s="16"/>
      <c r="U6" s="16"/>
      <c r="V6" s="16"/>
      <c r="W6" s="17"/>
    </row>
    <row r="7" spans="1:23" s="73" customFormat="1" ht="18">
      <c r="A7" s="1"/>
      <c r="B7" s="16"/>
      <c r="C7" s="16"/>
      <c r="D7" s="16"/>
      <c r="E7" s="16"/>
      <c r="F7" s="54"/>
      <c r="G7" s="54"/>
      <c r="H7" s="54"/>
      <c r="I7" s="54"/>
      <c r="J7" s="54"/>
      <c r="K7" s="54"/>
      <c r="L7" s="54"/>
      <c r="M7" s="54"/>
      <c r="N7" s="54"/>
      <c r="O7" s="16"/>
      <c r="P7" s="54"/>
      <c r="Q7" s="54"/>
      <c r="R7" s="20" t="s">
        <v>178</v>
      </c>
      <c r="S7" s="16"/>
      <c r="T7" s="16"/>
      <c r="U7" s="16"/>
      <c r="V7" s="16"/>
      <c r="W7" s="17"/>
    </row>
    <row r="8" spans="1:23" s="73" customFormat="1" ht="15.75">
      <c r="A8" s="16"/>
      <c r="B8" s="16"/>
      <c r="C8" s="16"/>
      <c r="D8" s="20" t="s">
        <v>39</v>
      </c>
      <c r="E8" s="20"/>
      <c r="F8" s="20" t="s">
        <v>39</v>
      </c>
      <c r="G8" s="20"/>
      <c r="H8" s="20" t="s">
        <v>47</v>
      </c>
      <c r="I8" s="20"/>
      <c r="J8" s="20" t="s">
        <v>40</v>
      </c>
      <c r="K8" s="20"/>
      <c r="L8" s="20" t="s">
        <v>42</v>
      </c>
      <c r="M8" s="20"/>
      <c r="N8" s="20" t="s">
        <v>48</v>
      </c>
      <c r="O8" s="20"/>
      <c r="P8" s="20" t="s">
        <v>48</v>
      </c>
      <c r="Q8" s="20"/>
      <c r="R8" s="20" t="s">
        <v>176</v>
      </c>
      <c r="S8" s="20"/>
      <c r="T8" s="20" t="s">
        <v>143</v>
      </c>
      <c r="U8" s="20"/>
      <c r="V8" s="20" t="s">
        <v>41</v>
      </c>
      <c r="W8" s="17"/>
    </row>
    <row r="9" spans="1:23" s="73" customFormat="1" ht="15.75">
      <c r="A9" s="16"/>
      <c r="B9" s="16"/>
      <c r="C9" s="16"/>
      <c r="D9" s="20" t="s">
        <v>42</v>
      </c>
      <c r="E9" s="20"/>
      <c r="F9" s="20" t="s">
        <v>43</v>
      </c>
      <c r="G9" s="20"/>
      <c r="H9" s="20" t="s">
        <v>44</v>
      </c>
      <c r="I9" s="20"/>
      <c r="J9" s="20" t="s">
        <v>44</v>
      </c>
      <c r="K9" s="20"/>
      <c r="L9" s="20" t="s">
        <v>44</v>
      </c>
      <c r="M9" s="20"/>
      <c r="N9" s="20" t="s">
        <v>44</v>
      </c>
      <c r="O9" s="20"/>
      <c r="P9" s="20" t="s">
        <v>44</v>
      </c>
      <c r="Q9" s="20"/>
      <c r="R9" s="20" t="s">
        <v>177</v>
      </c>
      <c r="S9" s="20"/>
      <c r="T9" s="20" t="s">
        <v>144</v>
      </c>
      <c r="U9" s="20"/>
      <c r="V9" s="20"/>
      <c r="W9" s="17"/>
    </row>
    <row r="10" spans="1:23" s="73" customFormat="1" ht="15.75">
      <c r="A10" s="16"/>
      <c r="B10" s="16"/>
      <c r="C10" s="16"/>
      <c r="D10" s="20" t="s">
        <v>45</v>
      </c>
      <c r="E10" s="20"/>
      <c r="F10" s="20" t="s">
        <v>45</v>
      </c>
      <c r="G10" s="20"/>
      <c r="H10" s="20" t="s">
        <v>45</v>
      </c>
      <c r="I10" s="20"/>
      <c r="J10" s="20" t="s">
        <v>45</v>
      </c>
      <c r="K10" s="20"/>
      <c r="L10" s="20" t="s">
        <v>45</v>
      </c>
      <c r="M10" s="20"/>
      <c r="N10" s="20" t="s">
        <v>45</v>
      </c>
      <c r="O10" s="20"/>
      <c r="P10" s="20" t="s">
        <v>45</v>
      </c>
      <c r="Q10" s="20"/>
      <c r="R10" s="20" t="s">
        <v>45</v>
      </c>
      <c r="S10" s="20"/>
      <c r="T10" s="20" t="s">
        <v>45</v>
      </c>
      <c r="U10" s="20"/>
      <c r="V10" s="20" t="s">
        <v>45</v>
      </c>
      <c r="W10" s="17"/>
    </row>
    <row r="11" spans="1:23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s="73" customFormat="1" ht="15.75">
      <c r="A12" s="16" t="s">
        <v>180</v>
      </c>
      <c r="B12" s="16"/>
      <c r="C12" s="16"/>
      <c r="D12" s="21">
        <v>697206</v>
      </c>
      <c r="E12" s="21"/>
      <c r="F12" s="21">
        <v>772146</v>
      </c>
      <c r="G12" s="21"/>
      <c r="H12" s="21">
        <v>2332</v>
      </c>
      <c r="I12" s="21"/>
      <c r="J12" s="21">
        <v>237413</v>
      </c>
      <c r="K12" s="21"/>
      <c r="L12" s="21">
        <v>11345</v>
      </c>
      <c r="M12" s="21"/>
      <c r="N12" s="21">
        <v>4106</v>
      </c>
      <c r="O12" s="21"/>
      <c r="P12" s="21">
        <v>27634</v>
      </c>
      <c r="Q12" s="21"/>
      <c r="R12" s="21">
        <v>53664</v>
      </c>
      <c r="S12" s="21"/>
      <c r="T12" s="21">
        <v>-62303</v>
      </c>
      <c r="U12" s="21"/>
      <c r="V12" s="21">
        <f>SUM(D12:T12)</f>
        <v>1743543</v>
      </c>
      <c r="W12" s="17"/>
    </row>
    <row r="13" spans="1:23" ht="11.25" customHeight="1">
      <c r="A13" s="16"/>
      <c r="B13" s="16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7"/>
    </row>
    <row r="14" spans="1:23" s="73" customFormat="1" ht="15.75">
      <c r="A14" s="16" t="s">
        <v>179</v>
      </c>
      <c r="B14" s="16"/>
      <c r="C14" s="16"/>
      <c r="D14" s="21">
        <v>0</v>
      </c>
      <c r="E14" s="21"/>
      <c r="F14" s="21">
        <v>0</v>
      </c>
      <c r="G14" s="21"/>
      <c r="H14" s="21">
        <v>0</v>
      </c>
      <c r="I14" s="21"/>
      <c r="J14" s="21">
        <v>0</v>
      </c>
      <c r="K14" s="21"/>
      <c r="L14" s="21">
        <v>0</v>
      </c>
      <c r="M14" s="21"/>
      <c r="N14" s="21">
        <v>0</v>
      </c>
      <c r="O14" s="21"/>
      <c r="P14" s="21">
        <v>0</v>
      </c>
      <c r="Q14" s="21"/>
      <c r="R14" s="21">
        <v>334013</v>
      </c>
      <c r="S14" s="21"/>
      <c r="T14" s="21">
        <v>0</v>
      </c>
      <c r="U14" s="21"/>
      <c r="V14" s="21">
        <f>SUM(D14:T14)</f>
        <v>334013</v>
      </c>
      <c r="W14" s="17"/>
    </row>
    <row r="15" spans="1:23" ht="15.75">
      <c r="A15" s="16"/>
      <c r="B15" s="16"/>
      <c r="C15" s="1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7"/>
    </row>
    <row r="16" spans="1:23" s="73" customFormat="1" ht="15.75">
      <c r="A16" s="16" t="s">
        <v>116</v>
      </c>
      <c r="B16" s="16"/>
      <c r="C16" s="16"/>
      <c r="D16" s="21">
        <v>0</v>
      </c>
      <c r="E16" s="21"/>
      <c r="F16" s="21">
        <v>0</v>
      </c>
      <c r="G16" s="21"/>
      <c r="H16" s="21">
        <v>-436</v>
      </c>
      <c r="I16" s="21"/>
      <c r="J16" s="21">
        <v>-2585</v>
      </c>
      <c r="K16" s="21"/>
      <c r="L16" s="21">
        <v>0</v>
      </c>
      <c r="M16" s="21"/>
      <c r="N16" s="21">
        <v>0</v>
      </c>
      <c r="O16" s="21"/>
      <c r="P16" s="21">
        <v>-27634</v>
      </c>
      <c r="Q16" s="21"/>
      <c r="R16" s="21">
        <v>30655</v>
      </c>
      <c r="S16" s="21"/>
      <c r="T16" s="21">
        <v>0</v>
      </c>
      <c r="U16" s="21"/>
      <c r="V16" s="21">
        <f>SUM(D16:T16)</f>
        <v>0</v>
      </c>
      <c r="W16" s="17"/>
    </row>
    <row r="17" spans="1:23" s="73" customFormat="1" ht="15.75">
      <c r="A17" s="16"/>
      <c r="B17" s="16"/>
      <c r="C17" s="1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7"/>
    </row>
    <row r="18" spans="1:23" s="73" customFormat="1" ht="15.75">
      <c r="A18" s="16" t="s">
        <v>197</v>
      </c>
      <c r="B18" s="16"/>
      <c r="C18" s="16"/>
      <c r="D18" s="21">
        <v>-69721</v>
      </c>
      <c r="E18" s="21"/>
      <c r="F18" s="21">
        <v>-62303</v>
      </c>
      <c r="G18" s="21"/>
      <c r="H18" s="21">
        <v>0</v>
      </c>
      <c r="I18" s="21"/>
      <c r="J18" s="21">
        <v>0</v>
      </c>
      <c r="K18" s="21"/>
      <c r="L18" s="21">
        <v>69721</v>
      </c>
      <c r="M18" s="21"/>
      <c r="N18" s="21">
        <v>0</v>
      </c>
      <c r="O18" s="21"/>
      <c r="P18" s="21">
        <v>0</v>
      </c>
      <c r="Q18" s="21"/>
      <c r="R18" s="21">
        <v>0</v>
      </c>
      <c r="S18" s="21"/>
      <c r="T18" s="21">
        <v>62303</v>
      </c>
      <c r="U18" s="21"/>
      <c r="V18" s="21">
        <f>SUM(D18:T18)</f>
        <v>0</v>
      </c>
      <c r="W18" s="17"/>
    </row>
    <row r="19" spans="1:23" s="73" customFormat="1" ht="15.75">
      <c r="A19" s="1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7"/>
    </row>
    <row r="20" spans="1:23" s="73" customFormat="1" ht="15.75">
      <c r="A20" s="16" t="s">
        <v>203</v>
      </c>
      <c r="B20" s="16"/>
      <c r="C20" s="16"/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-19919</v>
      </c>
      <c r="U20" s="21"/>
      <c r="V20" s="21">
        <f>SUM(D20:T20)</f>
        <v>-19919</v>
      </c>
      <c r="W20" s="17"/>
    </row>
    <row r="21" spans="1:23" s="73" customFormat="1" ht="15.75">
      <c r="A21" s="1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7"/>
    </row>
    <row r="22" spans="1:23" s="73" customFormat="1" ht="15.75">
      <c r="A22" s="16" t="s">
        <v>186</v>
      </c>
      <c r="B22" s="16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7"/>
    </row>
    <row r="23" spans="1:23" s="73" customFormat="1" ht="15.75">
      <c r="A23" s="16" t="s">
        <v>222</v>
      </c>
      <c r="B23" s="16"/>
      <c r="C23" s="16"/>
      <c r="D23" s="21">
        <v>0</v>
      </c>
      <c r="E23" s="21"/>
      <c r="F23" s="21">
        <v>0</v>
      </c>
      <c r="G23" s="21"/>
      <c r="H23" s="21">
        <v>0</v>
      </c>
      <c r="I23" s="21"/>
      <c r="J23" s="21">
        <v>-74648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  <c r="U23" s="21"/>
      <c r="V23" s="21">
        <f>SUM(D23:T23)</f>
        <v>-74648</v>
      </c>
      <c r="W23" s="17"/>
    </row>
    <row r="24" spans="1:23" s="73" customFormat="1" ht="15.75">
      <c r="A24" s="16"/>
      <c r="B24" s="16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7"/>
    </row>
    <row r="25" spans="1:23" s="73" customFormat="1" ht="16.5" thickBot="1">
      <c r="A25" s="16" t="s">
        <v>212</v>
      </c>
      <c r="B25" s="16"/>
      <c r="C25" s="16"/>
      <c r="D25" s="24">
        <f>SUM(D12:D24)</f>
        <v>627485</v>
      </c>
      <c r="E25" s="24"/>
      <c r="F25" s="24">
        <f aca="true" t="shared" si="0" ref="F25:P25">SUM(F12:F24)</f>
        <v>709843</v>
      </c>
      <c r="G25" s="24">
        <f t="shared" si="0"/>
        <v>0</v>
      </c>
      <c r="H25" s="24">
        <f t="shared" si="0"/>
        <v>1896</v>
      </c>
      <c r="I25" s="24">
        <f t="shared" si="0"/>
        <v>0</v>
      </c>
      <c r="J25" s="24">
        <f t="shared" si="0"/>
        <v>160180</v>
      </c>
      <c r="K25" s="24">
        <f t="shared" si="0"/>
        <v>0</v>
      </c>
      <c r="L25" s="24">
        <f t="shared" si="0"/>
        <v>81066</v>
      </c>
      <c r="M25" s="24">
        <f t="shared" si="0"/>
        <v>0</v>
      </c>
      <c r="N25" s="24">
        <f t="shared" si="0"/>
        <v>4106</v>
      </c>
      <c r="O25" s="24">
        <f t="shared" si="0"/>
        <v>0</v>
      </c>
      <c r="P25" s="24">
        <f t="shared" si="0"/>
        <v>0</v>
      </c>
      <c r="Q25" s="24"/>
      <c r="R25" s="24">
        <f>SUM(R12:R24)</f>
        <v>418332</v>
      </c>
      <c r="S25" s="24">
        <f>SUM(S12:S24)</f>
        <v>0</v>
      </c>
      <c r="T25" s="24">
        <f>SUM(T12:T24)</f>
        <v>-19919</v>
      </c>
      <c r="U25" s="24"/>
      <c r="V25" s="24">
        <f>SUM(V12:V24)</f>
        <v>1982989</v>
      </c>
      <c r="W25" s="17"/>
    </row>
    <row r="26" spans="1:23" ht="16.5" thickTop="1">
      <c r="A26" s="44"/>
      <c r="B26" s="4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pans="1:22" s="73" customFormat="1" ht="15.75" customHeight="1">
      <c r="A27" s="16" t="s">
        <v>149</v>
      </c>
      <c r="B27" s="16"/>
      <c r="C27" s="16"/>
      <c r="D27" s="21">
        <v>697206</v>
      </c>
      <c r="E27" s="21"/>
      <c r="F27" s="21">
        <v>772146</v>
      </c>
      <c r="G27" s="21"/>
      <c r="H27" s="21">
        <v>2707</v>
      </c>
      <c r="I27" s="21"/>
      <c r="J27" s="21">
        <v>204671</v>
      </c>
      <c r="K27" s="21"/>
      <c r="L27" s="21">
        <v>11125</v>
      </c>
      <c r="M27" s="21"/>
      <c r="N27" s="21">
        <v>4106</v>
      </c>
      <c r="O27" s="21"/>
      <c r="P27" s="21">
        <v>12150</v>
      </c>
      <c r="Q27" s="21"/>
      <c r="R27" s="21">
        <v>-6417</v>
      </c>
      <c r="S27" s="21"/>
      <c r="T27" s="21">
        <v>-62303</v>
      </c>
      <c r="U27" s="21"/>
      <c r="V27" s="21">
        <f>SUM(D27:T27)</f>
        <v>1635391</v>
      </c>
    </row>
    <row r="28" spans="1:22" s="73" customFormat="1" ht="15.75">
      <c r="A28" s="16"/>
      <c r="B28" s="16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73" customFormat="1" ht="15.75" customHeight="1">
      <c r="A29" s="16" t="s">
        <v>223</v>
      </c>
      <c r="B29" s="16"/>
      <c r="C29" s="16"/>
      <c r="D29" s="21">
        <v>0</v>
      </c>
      <c r="E29" s="21"/>
      <c r="F29" s="21">
        <v>0</v>
      </c>
      <c r="G29" s="21"/>
      <c r="H29" s="21">
        <v>0</v>
      </c>
      <c r="I29" s="21"/>
      <c r="J29" s="21">
        <v>0</v>
      </c>
      <c r="K29" s="21"/>
      <c r="L29" s="21">
        <v>0</v>
      </c>
      <c r="M29" s="21"/>
      <c r="N29" s="21">
        <v>0</v>
      </c>
      <c r="O29" s="21"/>
      <c r="P29" s="21">
        <v>0</v>
      </c>
      <c r="Q29" s="21"/>
      <c r="R29" s="21">
        <v>75410</v>
      </c>
      <c r="S29" s="21"/>
      <c r="T29" s="21">
        <v>0</v>
      </c>
      <c r="U29" s="21"/>
      <c r="V29" s="21">
        <f>SUM(D29:T29)</f>
        <v>75410</v>
      </c>
    </row>
    <row r="30" spans="1:22" s="73" customFormat="1" ht="15.75">
      <c r="A30" s="16"/>
      <c r="B30" s="16"/>
      <c r="C30" s="1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73" customFormat="1" ht="15.75" customHeight="1">
      <c r="A31" s="16" t="s">
        <v>116</v>
      </c>
      <c r="B31" s="16"/>
      <c r="C31" s="16"/>
      <c r="D31" s="21">
        <v>0</v>
      </c>
      <c r="E31" s="21"/>
      <c r="F31" s="21">
        <v>0</v>
      </c>
      <c r="G31" s="21"/>
      <c r="H31" s="21">
        <v>-375</v>
      </c>
      <c r="I31" s="21"/>
      <c r="J31" s="21">
        <v>0</v>
      </c>
      <c r="K31" s="21"/>
      <c r="L31" s="21">
        <v>220</v>
      </c>
      <c r="M31" s="21"/>
      <c r="N31" s="21">
        <v>0</v>
      </c>
      <c r="O31" s="21"/>
      <c r="P31" s="21">
        <v>15484</v>
      </c>
      <c r="Q31" s="21"/>
      <c r="R31" s="21">
        <v>-15329</v>
      </c>
      <c r="S31" s="21"/>
      <c r="T31" s="21">
        <v>0</v>
      </c>
      <c r="U31" s="21"/>
      <c r="V31" s="21">
        <f>SUM(D31:T31)</f>
        <v>0</v>
      </c>
    </row>
    <row r="32" spans="1:22" s="73" customFormat="1" ht="15.75">
      <c r="A32" s="16"/>
      <c r="B32" s="16"/>
      <c r="C32" s="1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73" customFormat="1" ht="15.75" customHeight="1">
      <c r="A33" s="16" t="s">
        <v>224</v>
      </c>
      <c r="B33" s="16"/>
      <c r="C33" s="1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73" customFormat="1" ht="15.75" customHeight="1">
      <c r="A34" s="16" t="s">
        <v>222</v>
      </c>
      <c r="B34" s="16"/>
      <c r="C34" s="16"/>
      <c r="D34" s="21">
        <v>0</v>
      </c>
      <c r="E34" s="21"/>
      <c r="F34" s="21">
        <v>0</v>
      </c>
      <c r="G34" s="21"/>
      <c r="H34" s="21">
        <v>0</v>
      </c>
      <c r="I34" s="21"/>
      <c r="J34" s="21">
        <v>32742</v>
      </c>
      <c r="K34" s="21"/>
      <c r="L34" s="21">
        <v>0</v>
      </c>
      <c r="M34" s="21"/>
      <c r="N34" s="21">
        <v>0</v>
      </c>
      <c r="O34" s="21"/>
      <c r="P34" s="21">
        <v>0</v>
      </c>
      <c r="Q34" s="21"/>
      <c r="R34" s="21">
        <v>0</v>
      </c>
      <c r="S34" s="21"/>
      <c r="T34" s="21">
        <v>0</v>
      </c>
      <c r="U34" s="21"/>
      <c r="V34" s="21">
        <f>SUM(D34:T34)</f>
        <v>32742</v>
      </c>
    </row>
    <row r="35" spans="1:22" s="73" customFormat="1" ht="15.75">
      <c r="A35" s="16"/>
      <c r="B35" s="16"/>
      <c r="C35" s="1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s="73" customFormat="1" ht="18" customHeight="1" thickBot="1">
      <c r="A36" s="16" t="s">
        <v>213</v>
      </c>
      <c r="B36" s="16"/>
      <c r="C36" s="16"/>
      <c r="D36" s="24">
        <f>SUM(D27:D35)</f>
        <v>697206</v>
      </c>
      <c r="E36" s="24"/>
      <c r="F36" s="24">
        <f aca="true" t="shared" si="1" ref="F36:P36">SUM(F27:F35)</f>
        <v>772146</v>
      </c>
      <c r="G36" s="24">
        <f t="shared" si="1"/>
        <v>0</v>
      </c>
      <c r="H36" s="24">
        <f t="shared" si="1"/>
        <v>2332</v>
      </c>
      <c r="I36" s="24">
        <f t="shared" si="1"/>
        <v>0</v>
      </c>
      <c r="J36" s="24">
        <f t="shared" si="1"/>
        <v>237413</v>
      </c>
      <c r="K36" s="24">
        <f t="shared" si="1"/>
        <v>0</v>
      </c>
      <c r="L36" s="24">
        <f t="shared" si="1"/>
        <v>11345</v>
      </c>
      <c r="M36" s="24">
        <f t="shared" si="1"/>
        <v>0</v>
      </c>
      <c r="N36" s="24">
        <f t="shared" si="1"/>
        <v>4106</v>
      </c>
      <c r="O36" s="24">
        <f t="shared" si="1"/>
        <v>0</v>
      </c>
      <c r="P36" s="24">
        <f t="shared" si="1"/>
        <v>27634</v>
      </c>
      <c r="Q36" s="24"/>
      <c r="R36" s="24">
        <f>SUM(R27:R35)</f>
        <v>53664</v>
      </c>
      <c r="S36" s="24">
        <f>SUM(S27:S35)</f>
        <v>0</v>
      </c>
      <c r="T36" s="24">
        <f>SUM(T27:T35)</f>
        <v>-62303</v>
      </c>
      <c r="U36" s="24"/>
      <c r="V36" s="24">
        <f>SUM(V27:V35)</f>
        <v>1743543</v>
      </c>
    </row>
    <row r="37" spans="1:22" s="73" customFormat="1" ht="18" customHeight="1" thickTop="1">
      <c r="A37" s="16"/>
      <c r="B37" s="16"/>
      <c r="C37" s="1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8" customHeight="1">
      <c r="A38" s="16"/>
      <c r="B38" s="16"/>
      <c r="C38" s="1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8" customHeight="1">
      <c r="A39" s="45" t="s">
        <v>140</v>
      </c>
      <c r="B39" s="16"/>
      <c r="C39" s="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5.75" customHeight="1">
      <c r="A40" s="45" t="s">
        <v>181</v>
      </c>
      <c r="B40" s="16"/>
      <c r="C40" s="16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8" customHeight="1">
      <c r="A41" s="25"/>
      <c r="B41" s="16"/>
      <c r="C41" s="1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3" ht="15.75" customHeight="1">
      <c r="A42" s="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</row>
    <row r="43" spans="1:23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/>
    </row>
    <row r="44" spans="1:22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</sheetData>
  <mergeCells count="2">
    <mergeCell ref="F6:N6"/>
    <mergeCell ref="P6:R6"/>
  </mergeCells>
  <printOptions/>
  <pageMargins left="0.75" right="0" top="0.5" bottom="0" header="0" footer="0"/>
  <pageSetup firstPageNumber="4" useFirstPageNumber="1" horizontalDpi="600" verticalDpi="600" orientation="landscape" paperSize="9" scale="80" r:id="rId2"/>
  <headerFooter alignWithMargins="0">
    <oddFooter>&amp;C&amp;"Times New Roman,Regular"&amp;12&amp;P&amp;R&amp;8&amp;F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zoomScale="75" zoomScaleNormal="75" zoomScaleSheetLayoutView="75" workbookViewId="0" topLeftCell="A95">
      <selection activeCell="D49" sqref="D49"/>
    </sheetView>
  </sheetViews>
  <sheetFormatPr defaultColWidth="9.140625" defaultRowHeight="12.75"/>
  <cols>
    <col min="1" max="1" width="3.7109375" style="13" customWidth="1"/>
    <col min="2" max="2" width="9.140625" style="13" customWidth="1"/>
    <col min="3" max="3" width="39.57421875" style="13" customWidth="1"/>
    <col min="4" max="4" width="18.7109375" style="13" customWidth="1"/>
    <col min="5" max="5" width="3.7109375" style="55" customWidth="1"/>
    <col min="6" max="6" width="18.7109375" style="13" customWidth="1"/>
    <col min="7" max="7" width="13.8515625" style="13" customWidth="1"/>
    <col min="8" max="16384" width="9.140625" style="13" customWidth="1"/>
  </cols>
  <sheetData>
    <row r="1" ht="15.75">
      <c r="A1" s="44" t="s">
        <v>26</v>
      </c>
    </row>
    <row r="2" ht="15.75">
      <c r="A2" s="44" t="s">
        <v>115</v>
      </c>
    </row>
    <row r="3" spans="1:6" ht="15.75">
      <c r="A3" s="16"/>
      <c r="B3" s="16"/>
      <c r="C3" s="16"/>
      <c r="D3" s="16"/>
      <c r="E3" s="61"/>
      <c r="F3" s="16"/>
    </row>
    <row r="4" spans="1:6" ht="15.75">
      <c r="A4" s="12" t="s">
        <v>127</v>
      </c>
      <c r="B4" s="44" t="s">
        <v>128</v>
      </c>
      <c r="C4" s="16"/>
      <c r="D4" s="16"/>
      <c r="E4" s="61"/>
      <c r="F4" s="16"/>
    </row>
    <row r="5" spans="2:6" ht="15.75">
      <c r="B5" s="44" t="s">
        <v>232</v>
      </c>
      <c r="C5" s="16"/>
      <c r="D5" s="16"/>
      <c r="E5" s="61"/>
      <c r="F5" s="16"/>
    </row>
    <row r="6" spans="1:6" ht="15.75">
      <c r="A6" s="16"/>
      <c r="B6" s="16"/>
      <c r="C6" s="16"/>
      <c r="D6" s="97"/>
      <c r="E6" s="68"/>
      <c r="F6" s="26"/>
    </row>
    <row r="7" spans="1:6" ht="15.75">
      <c r="A7" s="16"/>
      <c r="B7" s="16"/>
      <c r="C7" s="16"/>
      <c r="D7" s="99" t="s">
        <v>214</v>
      </c>
      <c r="E7" s="99"/>
      <c r="F7" s="99"/>
    </row>
    <row r="8" spans="1:6" ht="15.75">
      <c r="A8" s="27"/>
      <c r="B8" s="27"/>
      <c r="C8" s="27"/>
      <c r="D8" s="74" t="s">
        <v>211</v>
      </c>
      <c r="E8" s="95"/>
      <c r="F8" s="74" t="s">
        <v>172</v>
      </c>
    </row>
    <row r="9" spans="1:6" ht="15.75">
      <c r="A9" s="16"/>
      <c r="B9" s="16"/>
      <c r="C9" s="16"/>
      <c r="D9" s="47" t="s">
        <v>2</v>
      </c>
      <c r="E9" s="47"/>
      <c r="F9" s="47" t="s">
        <v>2</v>
      </c>
    </row>
    <row r="10" spans="1:6" ht="15.75">
      <c r="A10" s="16"/>
      <c r="B10" s="16"/>
      <c r="C10" s="16"/>
      <c r="D10" s="16"/>
      <c r="E10" s="61"/>
      <c r="F10" s="16"/>
    </row>
    <row r="11" spans="1:6" ht="15.75">
      <c r="A11" s="16" t="s">
        <v>124</v>
      </c>
      <c r="B11" s="16"/>
      <c r="C11" s="16"/>
      <c r="D11" s="16"/>
      <c r="E11" s="61"/>
      <c r="F11" s="16"/>
    </row>
    <row r="12" spans="1:6" ht="15.75">
      <c r="A12" s="16"/>
      <c r="B12" s="16"/>
      <c r="C12" s="16"/>
      <c r="D12" s="16"/>
      <c r="E12" s="61"/>
      <c r="F12" s="16"/>
    </row>
    <row r="13" spans="1:6" ht="15.75">
      <c r="A13" s="16" t="s">
        <v>199</v>
      </c>
      <c r="B13" s="16"/>
      <c r="C13" s="16"/>
      <c r="D13" s="16">
        <v>358303</v>
      </c>
      <c r="E13" s="61"/>
      <c r="F13" s="16">
        <v>95089</v>
      </c>
    </row>
    <row r="14" spans="1:6" ht="15.75">
      <c r="A14" s="16"/>
      <c r="B14" s="16"/>
      <c r="C14" s="16"/>
      <c r="D14" s="16"/>
      <c r="E14" s="61"/>
      <c r="F14" s="16"/>
    </row>
    <row r="15" spans="1:6" ht="15.75">
      <c r="A15" s="16" t="s">
        <v>49</v>
      </c>
      <c r="B15" s="16"/>
      <c r="C15" s="16"/>
      <c r="D15" s="16"/>
      <c r="E15" s="61"/>
      <c r="F15" s="16"/>
    </row>
    <row r="16" spans="1:6" ht="15.75" hidden="1">
      <c r="A16" s="16"/>
      <c r="B16" s="16" t="s">
        <v>50</v>
      </c>
      <c r="C16" s="16"/>
      <c r="D16" s="16">
        <f>4415+970</f>
        <v>5385</v>
      </c>
      <c r="E16" s="61"/>
      <c r="F16" s="16"/>
    </row>
    <row r="17" spans="1:6" ht="15.75" hidden="1">
      <c r="A17" s="16"/>
      <c r="B17" s="16" t="s">
        <v>51</v>
      </c>
      <c r="C17" s="16"/>
      <c r="D17" s="16"/>
      <c r="E17" s="61"/>
      <c r="F17" s="16"/>
    </row>
    <row r="18" spans="1:6" ht="15.75" hidden="1">
      <c r="A18" s="16"/>
      <c r="B18" s="16" t="s">
        <v>52</v>
      </c>
      <c r="C18" s="16"/>
      <c r="D18" s="16">
        <v>2129</v>
      </c>
      <c r="E18" s="61"/>
      <c r="F18" s="16"/>
    </row>
    <row r="19" spans="1:6" ht="15.75" hidden="1">
      <c r="A19" s="16"/>
      <c r="B19" s="16" t="s">
        <v>53</v>
      </c>
      <c r="C19" s="16"/>
      <c r="D19" s="16"/>
      <c r="E19" s="61"/>
      <c r="F19" s="16"/>
    </row>
    <row r="20" spans="1:6" ht="15.75" hidden="1">
      <c r="A20" s="16"/>
      <c r="B20" s="16" t="s">
        <v>148</v>
      </c>
      <c r="C20" s="16"/>
      <c r="D20" s="16">
        <v>0</v>
      </c>
      <c r="E20" s="61"/>
      <c r="F20" s="16"/>
    </row>
    <row r="21" spans="1:6" ht="15.75" hidden="1">
      <c r="A21" s="16"/>
      <c r="B21" s="16" t="s">
        <v>54</v>
      </c>
      <c r="C21" s="16"/>
      <c r="D21" s="16">
        <v>1470</v>
      </c>
      <c r="E21" s="61"/>
      <c r="F21" s="16"/>
    </row>
    <row r="22" spans="1:6" ht="15.75" hidden="1">
      <c r="A22" s="16"/>
      <c r="B22" s="16" t="s">
        <v>55</v>
      </c>
      <c r="C22" s="16"/>
      <c r="D22" s="16">
        <v>5693</v>
      </c>
      <c r="E22" s="61"/>
      <c r="F22" s="16"/>
    </row>
    <row r="23" spans="1:6" ht="15.75" hidden="1">
      <c r="A23" s="16"/>
      <c r="B23" s="16" t="s">
        <v>56</v>
      </c>
      <c r="C23" s="16"/>
      <c r="D23" s="16">
        <v>284</v>
      </c>
      <c r="E23" s="61"/>
      <c r="F23" s="16">
        <v>0</v>
      </c>
    </row>
    <row r="24" spans="1:6" ht="15.75" hidden="1">
      <c r="A24" s="16"/>
      <c r="B24" s="16" t="s">
        <v>57</v>
      </c>
      <c r="C24" s="16"/>
      <c r="D24" s="16">
        <v>103</v>
      </c>
      <c r="E24" s="61"/>
      <c r="F24" s="16"/>
    </row>
    <row r="25" spans="1:6" ht="15.75" hidden="1">
      <c r="A25" s="16"/>
      <c r="B25" s="16" t="s">
        <v>147</v>
      </c>
      <c r="C25" s="16"/>
      <c r="D25" s="16">
        <v>-1341</v>
      </c>
      <c r="E25" s="61"/>
      <c r="F25" s="16"/>
    </row>
    <row r="26" spans="1:6" ht="15.75" hidden="1">
      <c r="A26" s="16"/>
      <c r="B26" s="16" t="s">
        <v>146</v>
      </c>
      <c r="C26" s="16"/>
      <c r="D26" s="16">
        <v>0</v>
      </c>
      <c r="E26" s="61"/>
      <c r="F26" s="16"/>
    </row>
    <row r="27" spans="1:6" ht="15.75" hidden="1">
      <c r="A27" s="16"/>
      <c r="B27" s="16" t="s">
        <v>58</v>
      </c>
      <c r="C27" s="16"/>
      <c r="D27" s="16"/>
      <c r="E27" s="61"/>
      <c r="F27" s="16"/>
    </row>
    <row r="28" spans="1:6" ht="15.75" hidden="1">
      <c r="A28" s="16"/>
      <c r="B28" s="16" t="s">
        <v>59</v>
      </c>
      <c r="C28" s="16"/>
      <c r="D28" s="16">
        <v>32308</v>
      </c>
      <c r="E28" s="61"/>
      <c r="F28" s="16"/>
    </row>
    <row r="29" spans="1:6" ht="15.75" hidden="1">
      <c r="A29" s="16"/>
      <c r="B29" s="16" t="s">
        <v>60</v>
      </c>
      <c r="C29" s="16"/>
      <c r="D29" s="16">
        <v>-3148</v>
      </c>
      <c r="E29" s="61"/>
      <c r="F29" s="16"/>
    </row>
    <row r="30" spans="1:6" ht="15.75" hidden="1">
      <c r="A30" s="16"/>
      <c r="B30" s="16" t="s">
        <v>61</v>
      </c>
      <c r="C30" s="16"/>
      <c r="D30" s="16"/>
      <c r="E30" s="61"/>
      <c r="F30" s="16"/>
    </row>
    <row r="31" spans="1:6" ht="15.75" hidden="1">
      <c r="A31" s="16"/>
      <c r="B31" s="16" t="s">
        <v>97</v>
      </c>
      <c r="C31" s="16"/>
      <c r="D31" s="16"/>
      <c r="E31" s="61"/>
      <c r="F31" s="16"/>
    </row>
    <row r="32" spans="1:6" ht="15.75" hidden="1">
      <c r="A32" s="16"/>
      <c r="B32" s="16" t="s">
        <v>98</v>
      </c>
      <c r="C32" s="16"/>
      <c r="D32" s="16"/>
      <c r="E32" s="61"/>
      <c r="F32" s="16"/>
    </row>
    <row r="33" spans="1:6" ht="15.75" hidden="1">
      <c r="A33" s="16"/>
      <c r="B33" s="16" t="s">
        <v>62</v>
      </c>
      <c r="C33" s="16"/>
      <c r="D33" s="16">
        <v>47149</v>
      </c>
      <c r="E33" s="61"/>
      <c r="F33" s="16"/>
    </row>
    <row r="34" spans="1:6" ht="15.75" hidden="1">
      <c r="A34" s="16"/>
      <c r="B34" s="16" t="s">
        <v>63</v>
      </c>
      <c r="C34" s="16"/>
      <c r="D34" s="16">
        <v>-4358</v>
      </c>
      <c r="E34" s="61"/>
      <c r="F34" s="16"/>
    </row>
    <row r="35" spans="1:6" ht="15.75" hidden="1">
      <c r="A35" s="16"/>
      <c r="B35" s="16" t="s">
        <v>64</v>
      </c>
      <c r="C35" s="16"/>
      <c r="D35" s="16">
        <v>0</v>
      </c>
      <c r="E35" s="61"/>
      <c r="F35" s="16"/>
    </row>
    <row r="36" spans="1:6" ht="15.75" hidden="1">
      <c r="A36" s="16"/>
      <c r="B36" s="16" t="s">
        <v>65</v>
      </c>
      <c r="C36" s="16"/>
      <c r="D36" s="16"/>
      <c r="E36" s="61"/>
      <c r="F36" s="16"/>
    </row>
    <row r="37" spans="1:6" ht="15.75" hidden="1">
      <c r="A37" s="16"/>
      <c r="B37" s="16" t="s">
        <v>66</v>
      </c>
      <c r="C37" s="16"/>
      <c r="D37" s="16">
        <v>55</v>
      </c>
      <c r="E37" s="61"/>
      <c r="F37" s="16"/>
    </row>
    <row r="38" spans="1:6" ht="15.75" hidden="1">
      <c r="A38" s="16"/>
      <c r="B38" s="16" t="s">
        <v>67</v>
      </c>
      <c r="C38" s="16"/>
      <c r="D38" s="16"/>
      <c r="E38" s="61"/>
      <c r="F38" s="16"/>
    </row>
    <row r="39" spans="1:6" ht="15.75" hidden="1">
      <c r="A39" s="16"/>
      <c r="B39" s="16" t="s">
        <v>68</v>
      </c>
      <c r="C39" s="16"/>
      <c r="D39" s="16">
        <v>-686</v>
      </c>
      <c r="E39" s="61"/>
      <c r="F39" s="16"/>
    </row>
    <row r="40" spans="1:6" ht="15.75" hidden="1">
      <c r="A40" s="16"/>
      <c r="B40" s="16" t="s">
        <v>69</v>
      </c>
      <c r="C40" s="16"/>
      <c r="D40" s="16"/>
      <c r="E40" s="61"/>
      <c r="F40" s="16"/>
    </row>
    <row r="41" spans="1:6" ht="15.75" hidden="1">
      <c r="A41" s="16"/>
      <c r="B41" s="16" t="s">
        <v>137</v>
      </c>
      <c r="C41" s="16"/>
      <c r="D41" s="16">
        <v>-8037</v>
      </c>
      <c r="E41" s="61"/>
      <c r="F41" s="16"/>
    </row>
    <row r="42" spans="1:6" ht="15.75" hidden="1">
      <c r="A42" s="16"/>
      <c r="B42" s="16" t="s">
        <v>70</v>
      </c>
      <c r="C42" s="16"/>
      <c r="D42" s="16">
        <v>-1265</v>
      </c>
      <c r="E42" s="61"/>
      <c r="F42" s="16"/>
    </row>
    <row r="43" spans="1:6" ht="15.75" hidden="1">
      <c r="A43" s="16"/>
      <c r="B43" s="16" t="s">
        <v>136</v>
      </c>
      <c r="C43" s="16"/>
      <c r="D43" s="16"/>
      <c r="E43" s="61"/>
      <c r="F43" s="16"/>
    </row>
    <row r="44" spans="1:6" ht="15.75" hidden="1">
      <c r="A44" s="16"/>
      <c r="B44" s="16" t="s">
        <v>71</v>
      </c>
      <c r="C44" s="16"/>
      <c r="D44" s="16">
        <v>-285</v>
      </c>
      <c r="E44" s="61"/>
      <c r="F44" s="16"/>
    </row>
    <row r="45" spans="1:6" ht="15.75" hidden="1">
      <c r="A45" s="16"/>
      <c r="B45" s="16" t="s">
        <v>72</v>
      </c>
      <c r="C45" s="16"/>
      <c r="D45" s="16">
        <v>7572</v>
      </c>
      <c r="E45" s="61"/>
      <c r="F45" s="16"/>
    </row>
    <row r="46" spans="1:6" ht="15.75" hidden="1">
      <c r="A46" s="16"/>
      <c r="B46" s="16" t="s">
        <v>138</v>
      </c>
      <c r="C46" s="16"/>
      <c r="D46" s="16">
        <v>0</v>
      </c>
      <c r="E46" s="61"/>
      <c r="F46" s="16"/>
    </row>
    <row r="47" spans="1:6" ht="15.75" hidden="1">
      <c r="A47" s="16"/>
      <c r="B47" s="16" t="s">
        <v>139</v>
      </c>
      <c r="C47" s="16"/>
      <c r="D47" s="16">
        <v>0</v>
      </c>
      <c r="E47" s="61"/>
      <c r="F47" s="16"/>
    </row>
    <row r="48" spans="1:6" ht="15.75" hidden="1">
      <c r="A48" s="16"/>
      <c r="B48" s="16" t="s">
        <v>118</v>
      </c>
      <c r="C48" s="16"/>
      <c r="D48" s="16">
        <f>-40729+2768</f>
        <v>-37961</v>
      </c>
      <c r="E48" s="61"/>
      <c r="F48" s="16"/>
    </row>
    <row r="49" spans="1:6" ht="15.75">
      <c r="A49" s="16"/>
      <c r="B49" s="16" t="s">
        <v>119</v>
      </c>
      <c r="C49" s="16"/>
      <c r="D49" s="16">
        <f>-197058-83733-25663+31874+525</f>
        <v>-274055</v>
      </c>
      <c r="E49" s="61"/>
      <c r="F49" s="16">
        <v>122419</v>
      </c>
    </row>
    <row r="50" spans="1:6" ht="15.75">
      <c r="A50" s="16"/>
      <c r="B50" s="16"/>
      <c r="C50" s="16"/>
      <c r="D50" s="16"/>
      <c r="E50" s="61"/>
      <c r="F50" s="16"/>
    </row>
    <row r="51" spans="1:6" ht="15.75">
      <c r="A51" s="16" t="s">
        <v>120</v>
      </c>
      <c r="B51" s="16"/>
      <c r="C51" s="16"/>
      <c r="D51" s="16">
        <f>D13+D49</f>
        <v>84248</v>
      </c>
      <c r="E51" s="61"/>
      <c r="F51" s="16">
        <f>F13+F49</f>
        <v>217508</v>
      </c>
    </row>
    <row r="52" spans="1:6" ht="15.75">
      <c r="A52" s="22"/>
      <c r="B52" s="16"/>
      <c r="C52" s="16"/>
      <c r="F52" s="16"/>
    </row>
    <row r="53" spans="2:6" ht="15.75">
      <c r="B53" s="16" t="s">
        <v>73</v>
      </c>
      <c r="C53" s="16"/>
      <c r="D53" s="16"/>
      <c r="E53" s="61"/>
      <c r="F53" s="16"/>
    </row>
    <row r="54" spans="2:6" ht="15.75" hidden="1">
      <c r="B54" s="16" t="s">
        <v>74</v>
      </c>
      <c r="C54" s="16"/>
      <c r="D54" s="16">
        <v>-666</v>
      </c>
      <c r="E54" s="61"/>
      <c r="F54" s="16"/>
    </row>
    <row r="55" spans="2:6" ht="15.75" hidden="1">
      <c r="B55" s="16" t="s">
        <v>75</v>
      </c>
      <c r="C55" s="16"/>
      <c r="D55" s="16">
        <v>-84075</v>
      </c>
      <c r="E55" s="61"/>
      <c r="F55" s="16"/>
    </row>
    <row r="56" spans="2:6" ht="15.75" hidden="1">
      <c r="B56" s="16" t="s">
        <v>76</v>
      </c>
      <c r="C56" s="16"/>
      <c r="D56" s="16">
        <v>5448</v>
      </c>
      <c r="E56" s="61"/>
      <c r="F56" s="16"/>
    </row>
    <row r="57" spans="2:6" ht="15.75" hidden="1">
      <c r="B57" s="16" t="s">
        <v>77</v>
      </c>
      <c r="C57" s="16"/>
      <c r="D57" s="16">
        <v>52944</v>
      </c>
      <c r="E57" s="61"/>
      <c r="F57" s="16"/>
    </row>
    <row r="58" spans="2:6" ht="15.75" hidden="1">
      <c r="B58" s="16" t="s">
        <v>78</v>
      </c>
      <c r="C58" s="16"/>
      <c r="D58" s="16">
        <v>-21364</v>
      </c>
      <c r="E58" s="61"/>
      <c r="F58" s="16"/>
    </row>
    <row r="59" spans="2:6" ht="15.75">
      <c r="B59" s="16" t="s">
        <v>121</v>
      </c>
      <c r="C59" s="16"/>
      <c r="D59" s="16">
        <f>171494+16065</f>
        <v>187559</v>
      </c>
      <c r="E59" s="61"/>
      <c r="F59" s="16">
        <v>-291729</v>
      </c>
    </row>
    <row r="60" spans="2:6" ht="15.75">
      <c r="B60" s="16" t="s">
        <v>122</v>
      </c>
      <c r="C60" s="16"/>
      <c r="D60" s="23">
        <f>-70776-1845</f>
        <v>-72621</v>
      </c>
      <c r="E60" s="63"/>
      <c r="F60" s="23">
        <v>189025</v>
      </c>
    </row>
    <row r="61" spans="1:6" ht="15.75">
      <c r="A61" s="16"/>
      <c r="B61" s="16"/>
      <c r="C61" s="16"/>
      <c r="D61" s="21"/>
      <c r="E61" s="21"/>
      <c r="F61" s="21"/>
    </row>
    <row r="62" spans="1:6" ht="15.75">
      <c r="A62" s="16" t="s">
        <v>79</v>
      </c>
      <c r="B62" s="16"/>
      <c r="C62" s="16"/>
      <c r="D62" s="23">
        <f>D60+D59</f>
        <v>114938</v>
      </c>
      <c r="E62" s="23"/>
      <c r="F62" s="23">
        <f>F60+F59</f>
        <v>-102704</v>
      </c>
    </row>
    <row r="63" spans="1:6" ht="15.75">
      <c r="A63" s="16"/>
      <c r="B63" s="16"/>
      <c r="C63" s="16"/>
      <c r="D63" s="16"/>
      <c r="E63" s="16"/>
      <c r="F63" s="16"/>
    </row>
    <row r="64" spans="1:6" ht="15.75">
      <c r="A64" s="22" t="s">
        <v>234</v>
      </c>
      <c r="B64" s="16"/>
      <c r="C64" s="16"/>
      <c r="D64" s="16">
        <f>SUM(D51+D62)</f>
        <v>199186</v>
      </c>
      <c r="E64" s="16"/>
      <c r="F64" s="16">
        <f>SUM(F51+F62)</f>
        <v>114804</v>
      </c>
    </row>
    <row r="65" spans="1:6" ht="15.75">
      <c r="A65" s="16"/>
      <c r="B65" s="16"/>
      <c r="C65" s="16"/>
      <c r="D65" s="16"/>
      <c r="E65" s="16"/>
      <c r="F65" s="16"/>
    </row>
    <row r="66" spans="1:6" ht="15.75">
      <c r="A66" s="16" t="s">
        <v>80</v>
      </c>
      <c r="B66" s="16"/>
      <c r="C66" s="16"/>
      <c r="D66" s="16">
        <v>-83710</v>
      </c>
      <c r="E66" s="16"/>
      <c r="F66" s="16">
        <v>-74611</v>
      </c>
    </row>
    <row r="67" spans="1:6" ht="15.75">
      <c r="A67" s="16" t="s">
        <v>81</v>
      </c>
      <c r="B67" s="16"/>
      <c r="C67" s="16"/>
      <c r="D67" s="16">
        <v>11010</v>
      </c>
      <c r="E67" s="16"/>
      <c r="F67" s="16">
        <v>6428</v>
      </c>
    </row>
    <row r="68" spans="1:6" ht="15.75">
      <c r="A68" s="16" t="s">
        <v>233</v>
      </c>
      <c r="B68" s="16"/>
      <c r="C68" s="16"/>
      <c r="D68" s="16">
        <v>7606</v>
      </c>
      <c r="E68" s="16"/>
      <c r="F68" s="16">
        <v>-53940</v>
      </c>
    </row>
    <row r="69" spans="1:6" ht="15.75">
      <c r="A69" s="16" t="s">
        <v>82</v>
      </c>
      <c r="B69" s="16"/>
      <c r="C69" s="16"/>
      <c r="D69" s="23">
        <v>-17138</v>
      </c>
      <c r="E69" s="23"/>
      <c r="F69" s="23">
        <v>-13585</v>
      </c>
    </row>
    <row r="70" spans="1:6" ht="15.75">
      <c r="A70" s="16"/>
      <c r="B70" s="16"/>
      <c r="C70" s="16"/>
      <c r="D70" s="21"/>
      <c r="E70" s="21"/>
      <c r="F70" s="16"/>
    </row>
    <row r="71" spans="1:6" ht="15.75">
      <c r="A71" s="22" t="s">
        <v>191</v>
      </c>
      <c r="B71" s="16"/>
      <c r="C71" s="16"/>
      <c r="D71" s="23">
        <f>D64+SUM(D66:D69)</f>
        <v>116954</v>
      </c>
      <c r="E71" s="23"/>
      <c r="F71" s="23">
        <f>F64+SUM(F66:F69)</f>
        <v>-20904</v>
      </c>
    </row>
    <row r="72" spans="1:6" ht="15.75">
      <c r="A72" s="16"/>
      <c r="B72" s="16"/>
      <c r="C72" s="16"/>
      <c r="E72" s="13"/>
      <c r="F72" s="16"/>
    </row>
    <row r="73" spans="1:6" ht="15.75">
      <c r="A73" s="16" t="s">
        <v>125</v>
      </c>
      <c r="B73" s="16"/>
      <c r="C73" s="16"/>
      <c r="D73" s="16"/>
      <c r="E73" s="16"/>
      <c r="F73" s="16"/>
    </row>
    <row r="74" spans="1:6" ht="15.75">
      <c r="A74" s="16"/>
      <c r="B74" s="16"/>
      <c r="C74" s="16"/>
      <c r="D74" s="16"/>
      <c r="E74" s="16"/>
      <c r="F74" s="16"/>
    </row>
    <row r="75" spans="1:6" ht="15.75" hidden="1">
      <c r="A75" s="16" t="s">
        <v>84</v>
      </c>
      <c r="B75" s="16"/>
      <c r="C75" s="16"/>
      <c r="D75" s="16"/>
      <c r="E75" s="16"/>
      <c r="F75" s="16"/>
    </row>
    <row r="76" spans="1:6" ht="15.75" hidden="1">
      <c r="A76" s="16" t="s">
        <v>85</v>
      </c>
      <c r="B76" s="16"/>
      <c r="C76" s="16"/>
      <c r="D76" s="16"/>
      <c r="E76" s="16"/>
      <c r="F76" s="16"/>
    </row>
    <row r="77" spans="1:6" ht="15.75" hidden="1">
      <c r="A77" s="16" t="s">
        <v>88</v>
      </c>
      <c r="B77" s="16"/>
      <c r="C77" s="16"/>
      <c r="D77" s="16">
        <v>0</v>
      </c>
      <c r="E77" s="16"/>
      <c r="F77" s="16"/>
    </row>
    <row r="78" spans="1:6" ht="15.75" hidden="1">
      <c r="A78" s="16" t="s">
        <v>86</v>
      </c>
      <c r="B78" s="16"/>
      <c r="C78" s="16"/>
      <c r="D78" s="43"/>
      <c r="E78" s="43"/>
      <c r="F78" s="16"/>
    </row>
    <row r="79" spans="1:6" ht="15.75" hidden="1">
      <c r="A79" s="16" t="s">
        <v>87</v>
      </c>
      <c r="B79" s="16"/>
      <c r="C79" s="16"/>
      <c r="D79" s="16"/>
      <c r="E79" s="16"/>
      <c r="F79" s="16"/>
    </row>
    <row r="80" spans="1:6" ht="15.75">
      <c r="A80" s="16" t="s">
        <v>206</v>
      </c>
      <c r="D80" s="16">
        <v>64</v>
      </c>
      <c r="E80" s="16"/>
      <c r="F80" s="16">
        <v>-620081</v>
      </c>
    </row>
    <row r="81" spans="1:6" ht="15.75">
      <c r="A81" s="16" t="s">
        <v>83</v>
      </c>
      <c r="B81" s="16"/>
      <c r="C81" s="16"/>
      <c r="D81" s="16">
        <v>-42193</v>
      </c>
      <c r="E81" s="61"/>
      <c r="F81" s="16">
        <v>-64683</v>
      </c>
    </row>
    <row r="82" spans="1:6" ht="15.75">
      <c r="A82" s="16" t="s">
        <v>190</v>
      </c>
      <c r="B82" s="16"/>
      <c r="C82" s="16"/>
      <c r="D82" s="16">
        <f>23958+140775+369359</f>
        <v>534092</v>
      </c>
      <c r="E82" s="61"/>
      <c r="F82" s="16">
        <v>137006</v>
      </c>
    </row>
    <row r="83" spans="1:6" ht="15.75">
      <c r="A83" s="16" t="s">
        <v>235</v>
      </c>
      <c r="B83" s="16"/>
      <c r="C83" s="16"/>
      <c r="D83" s="16">
        <v>254106</v>
      </c>
      <c r="E83" s="61"/>
      <c r="F83" s="16">
        <v>0</v>
      </c>
    </row>
    <row r="84" spans="1:6" ht="15.75">
      <c r="A84" s="16" t="s">
        <v>123</v>
      </c>
      <c r="B84" s="16"/>
      <c r="C84" s="16"/>
      <c r="D84" s="23">
        <f>5023-8092+2190-103568+18302</f>
        <v>-86145</v>
      </c>
      <c r="E84" s="63"/>
      <c r="F84" s="23">
        <v>5065</v>
      </c>
    </row>
    <row r="85" spans="1:6" ht="15.75">
      <c r="A85" s="16"/>
      <c r="B85" s="16"/>
      <c r="C85" s="16"/>
      <c r="D85" s="21"/>
      <c r="E85" s="62"/>
      <c r="F85" s="16"/>
    </row>
    <row r="86" spans="1:6" ht="15.75">
      <c r="A86" s="16" t="s">
        <v>192</v>
      </c>
      <c r="B86" s="16"/>
      <c r="C86" s="16"/>
      <c r="D86" s="23">
        <f>SUM(D80:D84)</f>
        <v>659924</v>
      </c>
      <c r="E86" s="63"/>
      <c r="F86" s="23">
        <f>SUM(F80:F84)</f>
        <v>-542693</v>
      </c>
    </row>
    <row r="87" spans="1:6" ht="15.75">
      <c r="A87" s="16"/>
      <c r="B87" s="16"/>
      <c r="C87" s="16"/>
      <c r="D87" s="16"/>
      <c r="E87" s="61"/>
      <c r="F87" s="16"/>
    </row>
    <row r="88" spans="1:6" ht="15.75">
      <c r="A88" s="16" t="s">
        <v>126</v>
      </c>
      <c r="B88" s="16"/>
      <c r="C88" s="16"/>
      <c r="D88" s="16"/>
      <c r="E88" s="61"/>
      <c r="F88" s="16"/>
    </row>
    <row r="89" spans="1:6" ht="15.75">
      <c r="A89" s="16"/>
      <c r="B89" s="16"/>
      <c r="C89" s="16"/>
      <c r="D89" s="16"/>
      <c r="E89" s="61"/>
      <c r="F89" s="16"/>
    </row>
    <row r="90" spans="1:6" ht="15.75">
      <c r="A90" s="16" t="s">
        <v>204</v>
      </c>
      <c r="B90" s="16"/>
      <c r="C90" s="16"/>
      <c r="D90" s="16">
        <v>-7844</v>
      </c>
      <c r="E90" s="61"/>
      <c r="F90" s="16">
        <v>27462</v>
      </c>
    </row>
    <row r="91" spans="1:6" ht="15.75">
      <c r="A91" s="16" t="s">
        <v>205</v>
      </c>
      <c r="B91" s="16"/>
      <c r="C91" s="16"/>
      <c r="D91" s="16">
        <v>-3619</v>
      </c>
      <c r="E91" s="61"/>
      <c r="F91" s="16">
        <v>-7264</v>
      </c>
    </row>
    <row r="92" spans="1:6" ht="15.75">
      <c r="A92" s="16" t="s">
        <v>203</v>
      </c>
      <c r="B92" s="16"/>
      <c r="C92" s="16"/>
      <c r="D92" s="16">
        <v>-19919</v>
      </c>
      <c r="E92" s="61"/>
      <c r="F92" s="16">
        <v>0</v>
      </c>
    </row>
    <row r="93" spans="1:6" ht="15.75">
      <c r="A93" s="16" t="s">
        <v>194</v>
      </c>
      <c r="B93" s="16"/>
      <c r="C93" s="16"/>
      <c r="D93" s="21">
        <f>-446585-2249-274882+83733</f>
        <v>-639983</v>
      </c>
      <c r="E93" s="62"/>
      <c r="F93" s="16">
        <v>549781</v>
      </c>
    </row>
    <row r="94" spans="1:6" ht="15.75">
      <c r="A94" s="16" t="s">
        <v>196</v>
      </c>
      <c r="B94" s="16"/>
      <c r="C94" s="16"/>
      <c r="D94" s="21">
        <v>-7535</v>
      </c>
      <c r="E94" s="62"/>
      <c r="F94" s="16">
        <v>-7171</v>
      </c>
    </row>
    <row r="95" spans="1:6" ht="15.75">
      <c r="A95" s="16"/>
      <c r="D95" s="23"/>
      <c r="E95" s="63"/>
      <c r="F95" s="23"/>
    </row>
    <row r="96" ht="15.75">
      <c r="F96" s="16"/>
    </row>
    <row r="97" spans="1:6" ht="15.75">
      <c r="A97" s="16" t="s">
        <v>193</v>
      </c>
      <c r="B97" s="16"/>
      <c r="C97" s="16"/>
      <c r="D97" s="23">
        <f>SUM(D90:D94)</f>
        <v>-678900</v>
      </c>
      <c r="E97" s="63"/>
      <c r="F97" s="23">
        <f>SUM(F90:F94)</f>
        <v>562808</v>
      </c>
    </row>
    <row r="98" spans="1:6" ht="15.75">
      <c r="A98" s="16"/>
      <c r="B98" s="16"/>
      <c r="C98" s="16"/>
      <c r="F98" s="16"/>
    </row>
    <row r="99" spans="1:6" ht="15.75">
      <c r="A99" s="16" t="s">
        <v>195</v>
      </c>
      <c r="B99" s="16"/>
      <c r="C99" s="16"/>
      <c r="D99" s="21"/>
      <c r="E99" s="61"/>
      <c r="F99" s="16"/>
    </row>
    <row r="100" spans="1:6" ht="15.75">
      <c r="A100" s="16" t="s">
        <v>89</v>
      </c>
      <c r="B100" s="16"/>
      <c r="C100" s="16"/>
      <c r="D100" s="16">
        <f>D71+D86+D97</f>
        <v>97978</v>
      </c>
      <c r="E100" s="61"/>
      <c r="F100" s="16">
        <f>F71+F86+F97</f>
        <v>-789</v>
      </c>
    </row>
    <row r="101" spans="1:6" ht="15.75">
      <c r="A101" s="16"/>
      <c r="B101" s="16"/>
      <c r="C101" s="16"/>
      <c r="D101" s="16"/>
      <c r="E101" s="61"/>
      <c r="F101" s="16"/>
    </row>
    <row r="102" spans="1:6" ht="15.75">
      <c r="A102" s="16" t="s">
        <v>90</v>
      </c>
      <c r="B102" s="16"/>
      <c r="C102" s="16"/>
      <c r="D102" s="16"/>
      <c r="E102" s="61"/>
      <c r="F102" s="16"/>
    </row>
    <row r="103" spans="1:6" ht="15.75">
      <c r="A103" s="22" t="s">
        <v>170</v>
      </c>
      <c r="B103" s="16"/>
      <c r="C103" s="16"/>
      <c r="D103" s="21">
        <v>137554</v>
      </c>
      <c r="E103" s="62"/>
      <c r="F103" s="21">
        <v>135909</v>
      </c>
    </row>
    <row r="104" spans="1:6" ht="15.75">
      <c r="A104" s="22"/>
      <c r="B104" s="16"/>
      <c r="C104" s="16"/>
      <c r="D104" s="21"/>
      <c r="E104" s="62"/>
      <c r="F104" s="21"/>
    </row>
    <row r="105" spans="1:6" ht="15.75">
      <c r="A105" s="53" t="s">
        <v>168</v>
      </c>
      <c r="B105" s="16"/>
      <c r="C105" s="16"/>
      <c r="D105" s="21"/>
      <c r="E105" s="62"/>
      <c r="F105" s="21"/>
    </row>
    <row r="106" spans="1:6" ht="15.75">
      <c r="A106" s="53" t="s">
        <v>169</v>
      </c>
      <c r="B106" s="16"/>
      <c r="C106" s="16"/>
      <c r="D106" s="21">
        <v>-5886</v>
      </c>
      <c r="E106" s="62"/>
      <c r="F106" s="21">
        <v>2434</v>
      </c>
    </row>
    <row r="107" spans="1:6" ht="15.75">
      <c r="A107" s="53"/>
      <c r="B107" s="16"/>
      <c r="C107" s="16"/>
      <c r="D107" s="23"/>
      <c r="E107" s="63"/>
      <c r="F107" s="23"/>
    </row>
    <row r="108" spans="1:6" ht="15.75">
      <c r="A108" s="16" t="s">
        <v>91</v>
      </c>
      <c r="B108" s="16"/>
      <c r="C108" s="16"/>
      <c r="D108" s="16"/>
      <c r="E108" s="61"/>
      <c r="F108" s="16"/>
    </row>
    <row r="109" spans="1:7" ht="16.5" thickBot="1">
      <c r="A109" s="16" t="s">
        <v>236</v>
      </c>
      <c r="B109" s="16"/>
      <c r="C109" s="16"/>
      <c r="D109" s="24">
        <f>SUM(D100:D108)</f>
        <v>229646</v>
      </c>
      <c r="E109" s="64"/>
      <c r="F109" s="24">
        <f>SUM(F100:F108)</f>
        <v>137554</v>
      </c>
      <c r="G109" s="16"/>
    </row>
    <row r="110" spans="1:7" ht="16.5" thickTop="1">
      <c r="A110" s="16"/>
      <c r="B110" s="16"/>
      <c r="C110" s="16"/>
      <c r="D110" s="21"/>
      <c r="E110" s="62"/>
      <c r="F110" s="21"/>
      <c r="G110" s="16"/>
    </row>
    <row r="111" spans="1:7" ht="15.75">
      <c r="A111" s="16"/>
      <c r="B111" s="16"/>
      <c r="C111" s="16"/>
      <c r="D111" s="21"/>
      <c r="E111" s="61"/>
      <c r="F111" s="16"/>
      <c r="G111" s="16"/>
    </row>
    <row r="112" spans="1:6" ht="15.75">
      <c r="A112" s="43" t="s">
        <v>131</v>
      </c>
      <c r="B112" s="16"/>
      <c r="C112" s="16"/>
      <c r="D112" s="16"/>
      <c r="E112" s="61"/>
      <c r="F112" s="16"/>
    </row>
    <row r="113" spans="1:6" ht="15.75">
      <c r="A113" s="43" t="s">
        <v>117</v>
      </c>
      <c r="B113" s="16"/>
      <c r="C113" s="16"/>
      <c r="D113" s="16"/>
      <c r="E113" s="61"/>
      <c r="F113" s="16"/>
    </row>
    <row r="114" spans="1:6" ht="15.75">
      <c r="A114" s="46" t="s">
        <v>184</v>
      </c>
      <c r="B114" s="16"/>
      <c r="C114" s="16"/>
      <c r="D114" s="16"/>
      <c r="E114" s="61"/>
      <c r="F114" s="16"/>
    </row>
    <row r="115" spans="1:6" ht="15.75">
      <c r="A115" s="16"/>
      <c r="B115" s="16"/>
      <c r="C115" s="16"/>
      <c r="D115" s="16"/>
      <c r="E115" s="61"/>
      <c r="F115" s="16"/>
    </row>
    <row r="116" spans="1:6" ht="15.75">
      <c r="A116" s="16"/>
      <c r="B116" s="16"/>
      <c r="C116" s="16"/>
      <c r="D116" s="16"/>
      <c r="E116" s="61"/>
      <c r="F116" s="16"/>
    </row>
    <row r="117" spans="1:8" ht="15.75">
      <c r="A117" s="16"/>
      <c r="B117" s="16"/>
      <c r="C117" s="16"/>
      <c r="D117" s="20" t="s">
        <v>2</v>
      </c>
      <c r="E117" s="92"/>
      <c r="F117" s="92"/>
      <c r="G117" s="36"/>
      <c r="H117" s="36"/>
    </row>
    <row r="118" spans="1:8" ht="15.75">
      <c r="A118" s="19" t="s">
        <v>4</v>
      </c>
      <c r="B118" s="16" t="s">
        <v>93</v>
      </c>
      <c r="C118" s="16"/>
      <c r="D118" s="48" t="s">
        <v>217</v>
      </c>
      <c r="E118" s="21"/>
      <c r="F118" s="96"/>
      <c r="G118" s="36"/>
      <c r="H118" s="36"/>
    </row>
    <row r="119" spans="1:8" ht="15.75">
      <c r="A119" s="16"/>
      <c r="B119" s="16"/>
      <c r="C119" s="16"/>
      <c r="D119" s="16"/>
      <c r="E119" s="21"/>
      <c r="F119" s="21"/>
      <c r="G119" s="36"/>
      <c r="H119" s="36"/>
    </row>
    <row r="120" spans="1:8" ht="15.75">
      <c r="A120" s="16"/>
      <c r="B120" s="16" t="s">
        <v>92</v>
      </c>
      <c r="C120" s="16"/>
      <c r="D120" s="16">
        <v>140937</v>
      </c>
      <c r="E120" s="21"/>
      <c r="F120" s="21"/>
      <c r="G120" s="21"/>
      <c r="H120" s="36"/>
    </row>
    <row r="121" spans="1:8" ht="15.75">
      <c r="A121" s="25" t="s">
        <v>3</v>
      </c>
      <c r="B121" s="16" t="s">
        <v>94</v>
      </c>
      <c r="C121" s="16"/>
      <c r="D121" s="21">
        <v>-5734</v>
      </c>
      <c r="E121" s="21"/>
      <c r="F121" s="21"/>
      <c r="G121" s="21"/>
      <c r="H121" s="36"/>
    </row>
    <row r="122" spans="1:8" ht="15.75">
      <c r="A122" s="25"/>
      <c r="B122" s="16" t="s">
        <v>95</v>
      </c>
      <c r="C122" s="16"/>
      <c r="D122" s="23">
        <v>107987</v>
      </c>
      <c r="E122" s="21"/>
      <c r="F122" s="21"/>
      <c r="G122" s="21"/>
      <c r="H122" s="36"/>
    </row>
    <row r="123" spans="1:8" ht="15.75">
      <c r="A123" s="16"/>
      <c r="B123" s="16"/>
      <c r="C123" s="16"/>
      <c r="D123" s="16"/>
      <c r="E123" s="21"/>
      <c r="F123" s="21"/>
      <c r="G123" s="36"/>
      <c r="H123" s="36"/>
    </row>
    <row r="124" spans="1:8" ht="15.75">
      <c r="A124" s="16"/>
      <c r="B124" s="16"/>
      <c r="C124" s="16"/>
      <c r="D124" s="21">
        <f>SUM(D120:D122)</f>
        <v>243190</v>
      </c>
      <c r="E124" s="21"/>
      <c r="F124" s="21"/>
      <c r="G124" s="21"/>
      <c r="H124" s="36"/>
    </row>
    <row r="125" spans="1:8" ht="15.75">
      <c r="A125" s="16"/>
      <c r="B125" s="16" t="s">
        <v>96</v>
      </c>
      <c r="C125" s="16"/>
      <c r="D125" s="23">
        <v>-13544</v>
      </c>
      <c r="E125" s="21"/>
      <c r="F125" s="21"/>
      <c r="G125" s="21"/>
      <c r="H125" s="36"/>
    </row>
    <row r="126" spans="1:8" ht="15.75">
      <c r="A126" s="16"/>
      <c r="B126" s="16"/>
      <c r="C126" s="16"/>
      <c r="D126" s="21"/>
      <c r="E126" s="21"/>
      <c r="F126" s="21"/>
      <c r="G126" s="21"/>
      <c r="H126" s="36"/>
    </row>
    <row r="127" spans="1:8" ht="16.5" thickBot="1">
      <c r="A127" s="16"/>
      <c r="B127" s="16"/>
      <c r="C127" s="16"/>
      <c r="D127" s="24">
        <f>SUM(D124:D125)</f>
        <v>229646</v>
      </c>
      <c r="E127" s="21"/>
      <c r="F127" s="21"/>
      <c r="G127" s="21"/>
      <c r="H127" s="36"/>
    </row>
    <row r="128" spans="1:8" ht="16.5" thickTop="1">
      <c r="A128" s="16"/>
      <c r="B128" s="16"/>
      <c r="C128" s="16"/>
      <c r="D128" s="16"/>
      <c r="E128" s="21"/>
      <c r="F128" s="21"/>
      <c r="G128" s="36"/>
      <c r="H128" s="36"/>
    </row>
    <row r="129" spans="1:6" ht="15.75">
      <c r="A129" s="28"/>
      <c r="C129" s="16"/>
      <c r="D129" s="21"/>
      <c r="E129" s="62"/>
      <c r="F129" s="21"/>
    </row>
    <row r="130" spans="1:6" ht="15.75">
      <c r="A130" s="16"/>
      <c r="B130" s="16"/>
      <c r="C130" s="16"/>
      <c r="D130" s="21"/>
      <c r="E130" s="62"/>
      <c r="F130" s="21"/>
    </row>
    <row r="131" spans="1:6" ht="15.75">
      <c r="A131" s="16"/>
      <c r="B131" s="16"/>
      <c r="C131" s="16"/>
      <c r="D131" s="21"/>
      <c r="E131" s="62"/>
      <c r="F131" s="16"/>
    </row>
    <row r="132" spans="1:6" ht="15.75">
      <c r="A132" s="16"/>
      <c r="B132" s="16"/>
      <c r="C132" s="16"/>
      <c r="D132" s="21"/>
      <c r="E132" s="62"/>
      <c r="F132" s="16"/>
    </row>
    <row r="133" spans="1:6" ht="15.75">
      <c r="A133" s="16"/>
      <c r="B133" s="16"/>
      <c r="C133" s="16"/>
      <c r="D133" s="21"/>
      <c r="E133" s="62"/>
      <c r="F133" s="16"/>
    </row>
    <row r="134" spans="1:6" ht="15.75">
      <c r="A134" s="16"/>
      <c r="B134" s="16"/>
      <c r="C134" s="16"/>
      <c r="D134" s="21"/>
      <c r="E134" s="62"/>
      <c r="F134" s="16"/>
    </row>
    <row r="135" spans="1:6" ht="15.75">
      <c r="A135" s="16"/>
      <c r="B135" s="16"/>
      <c r="C135" s="16"/>
      <c r="D135" s="21"/>
      <c r="E135" s="62"/>
      <c r="F135" s="16"/>
    </row>
    <row r="136" spans="1:6" ht="15.75">
      <c r="A136" s="16"/>
      <c r="B136" s="16"/>
      <c r="C136" s="16"/>
      <c r="D136" s="16"/>
      <c r="E136" s="61"/>
      <c r="F136" s="16"/>
    </row>
    <row r="137" spans="1:6" ht="15.75">
      <c r="A137" s="16"/>
      <c r="B137" s="16"/>
      <c r="C137" s="16"/>
      <c r="D137" s="16"/>
      <c r="E137" s="61"/>
      <c r="F137" s="16"/>
    </row>
    <row r="138" spans="1:6" ht="15.75">
      <c r="A138" s="16"/>
      <c r="B138" s="16"/>
      <c r="C138" s="51"/>
      <c r="D138" s="16"/>
      <c r="E138" s="61"/>
      <c r="F138" s="51"/>
    </row>
    <row r="139" spans="1:6" ht="15.75">
      <c r="A139" s="16"/>
      <c r="B139" s="16"/>
      <c r="C139" s="16"/>
      <c r="D139" s="16"/>
      <c r="E139" s="61"/>
      <c r="F139" s="16"/>
    </row>
    <row r="140" spans="1:6" ht="15.75">
      <c r="A140" s="16"/>
      <c r="B140" s="16"/>
      <c r="C140" s="16"/>
      <c r="D140" s="16"/>
      <c r="E140" s="61"/>
      <c r="F140" s="16"/>
    </row>
    <row r="141" spans="1:6" ht="15.75">
      <c r="A141" s="16"/>
      <c r="B141" s="16"/>
      <c r="C141" s="16"/>
      <c r="D141" s="16"/>
      <c r="E141" s="61"/>
      <c r="F141" s="16"/>
    </row>
    <row r="142" spans="1:6" ht="15.75">
      <c r="A142" s="16"/>
      <c r="B142" s="16"/>
      <c r="C142" s="16"/>
      <c r="D142" s="16"/>
      <c r="E142" s="61"/>
      <c r="F142" s="16"/>
    </row>
    <row r="143" spans="1:6" ht="15.75">
      <c r="A143" s="16"/>
      <c r="B143" s="16"/>
      <c r="C143" s="16"/>
      <c r="D143" s="16"/>
      <c r="E143" s="61"/>
      <c r="F143" s="16"/>
    </row>
    <row r="144" spans="1:6" ht="15.75">
      <c r="A144" s="16"/>
      <c r="B144" s="16"/>
      <c r="C144" s="16"/>
      <c r="D144" s="16"/>
      <c r="E144" s="61"/>
      <c r="F144" s="16"/>
    </row>
    <row r="145" spans="1:6" ht="15.75">
      <c r="A145" s="16"/>
      <c r="B145" s="16"/>
      <c r="C145" s="16"/>
      <c r="D145" s="16"/>
      <c r="E145" s="61"/>
      <c r="F145" s="16"/>
    </row>
    <row r="146" spans="1:6" ht="15.75">
      <c r="A146" s="16"/>
      <c r="B146" s="16"/>
      <c r="C146" s="16"/>
      <c r="D146" s="16"/>
      <c r="E146" s="61"/>
      <c r="F146" s="16"/>
    </row>
    <row r="147" spans="1:6" ht="15.75">
      <c r="A147" s="16"/>
      <c r="B147" s="16"/>
      <c r="C147" s="16"/>
      <c r="D147" s="16"/>
      <c r="E147" s="61"/>
      <c r="F147" s="16"/>
    </row>
    <row r="148" spans="1:6" ht="15.75">
      <c r="A148" s="16"/>
      <c r="B148" s="16"/>
      <c r="C148" s="16"/>
      <c r="D148" s="16"/>
      <c r="E148" s="61"/>
      <c r="F148" s="16"/>
    </row>
    <row r="149" spans="1:6" ht="15.75">
      <c r="A149" s="16"/>
      <c r="B149" s="16"/>
      <c r="C149" s="16"/>
      <c r="D149" s="16"/>
      <c r="E149" s="61"/>
      <c r="F149" s="16"/>
    </row>
    <row r="150" spans="1:6" ht="15.75">
      <c r="A150" s="16"/>
      <c r="B150" s="16"/>
      <c r="C150" s="16"/>
      <c r="D150" s="16"/>
      <c r="E150" s="61"/>
      <c r="F150" s="16"/>
    </row>
    <row r="151" spans="1:6" ht="15.75">
      <c r="A151" s="16"/>
      <c r="B151" s="16"/>
      <c r="C151" s="16"/>
      <c r="D151" s="16"/>
      <c r="E151" s="61"/>
      <c r="F151" s="16"/>
    </row>
    <row r="152" spans="1:6" ht="15.75">
      <c r="A152" s="16"/>
      <c r="B152" s="16"/>
      <c r="C152" s="16"/>
      <c r="D152" s="16"/>
      <c r="E152" s="61"/>
      <c r="F152" s="16"/>
    </row>
    <row r="153" spans="1:6" ht="15.75">
      <c r="A153" s="16"/>
      <c r="B153" s="16"/>
      <c r="C153" s="16"/>
      <c r="D153" s="16"/>
      <c r="E153" s="61"/>
      <c r="F153" s="16"/>
    </row>
    <row r="154" spans="1:6" ht="15.75">
      <c r="A154" s="16"/>
      <c r="B154" s="16"/>
      <c r="C154" s="16"/>
      <c r="D154" s="16"/>
      <c r="E154" s="61"/>
      <c r="F154" s="16"/>
    </row>
    <row r="155" spans="1:6" ht="15.75">
      <c r="A155" s="16"/>
      <c r="B155" s="16"/>
      <c r="C155" s="16"/>
      <c r="D155" s="16"/>
      <c r="E155" s="61"/>
      <c r="F155" s="16"/>
    </row>
    <row r="156" spans="1:6" ht="15.75">
      <c r="A156" s="16"/>
      <c r="B156" s="16"/>
      <c r="C156" s="16"/>
      <c r="D156" s="16"/>
      <c r="E156" s="61"/>
      <c r="F156" s="16"/>
    </row>
    <row r="157" spans="1:6" ht="15.75">
      <c r="A157" s="16"/>
      <c r="B157" s="16"/>
      <c r="C157" s="16"/>
      <c r="D157" s="16"/>
      <c r="E157" s="61"/>
      <c r="F157" s="16"/>
    </row>
    <row r="158" spans="1:6" ht="15.75">
      <c r="A158" s="16"/>
      <c r="B158" s="16"/>
      <c r="C158" s="16"/>
      <c r="D158" s="16"/>
      <c r="E158" s="61"/>
      <c r="F158" s="16"/>
    </row>
    <row r="159" spans="1:6" ht="15.75">
      <c r="A159" s="16"/>
      <c r="B159" s="16"/>
      <c r="C159" s="16"/>
      <c r="D159" s="16"/>
      <c r="E159" s="61"/>
      <c r="F159" s="16"/>
    </row>
    <row r="160" spans="1:6" ht="15.75">
      <c r="A160" s="16"/>
      <c r="B160" s="16"/>
      <c r="C160" s="16"/>
      <c r="D160" s="16"/>
      <c r="E160" s="61"/>
      <c r="F160" s="16"/>
    </row>
    <row r="161" spans="1:6" ht="15.75">
      <c r="A161" s="16"/>
      <c r="B161" s="16"/>
      <c r="C161" s="16"/>
      <c r="D161" s="16"/>
      <c r="E161" s="61"/>
      <c r="F161" s="16"/>
    </row>
    <row r="162" spans="1:6" ht="15.75">
      <c r="A162" s="16"/>
      <c r="B162" s="16"/>
      <c r="C162" s="16"/>
      <c r="D162" s="16"/>
      <c r="E162" s="61"/>
      <c r="F162" s="16"/>
    </row>
    <row r="163" spans="1:6" ht="15.75">
      <c r="A163" s="16"/>
      <c r="B163" s="16"/>
      <c r="C163" s="16"/>
      <c r="D163" s="16"/>
      <c r="E163" s="61"/>
      <c r="F163" s="16"/>
    </row>
    <row r="164" spans="1:6" ht="15.75">
      <c r="A164" s="16"/>
      <c r="B164" s="16"/>
      <c r="C164" s="16"/>
      <c r="D164" s="16"/>
      <c r="E164" s="61"/>
      <c r="F164" s="16"/>
    </row>
    <row r="165" spans="1:6" ht="15.75">
      <c r="A165" s="16"/>
      <c r="B165" s="16"/>
      <c r="C165" s="16"/>
      <c r="D165" s="16"/>
      <c r="E165" s="61"/>
      <c r="F165" s="16"/>
    </row>
    <row r="166" spans="1:6" ht="15.75">
      <c r="A166" s="16"/>
      <c r="B166" s="16"/>
      <c r="C166" s="16"/>
      <c r="D166" s="16"/>
      <c r="E166" s="61"/>
      <c r="F166" s="16"/>
    </row>
    <row r="167" spans="1:6" ht="15.75">
      <c r="A167" s="16"/>
      <c r="B167" s="16"/>
      <c r="C167" s="16"/>
      <c r="D167" s="16"/>
      <c r="E167" s="61"/>
      <c r="F167" s="16"/>
    </row>
    <row r="168" spans="1:6" ht="15.75">
      <c r="A168" s="16"/>
      <c r="B168" s="16"/>
      <c r="C168" s="16"/>
      <c r="D168" s="16"/>
      <c r="E168" s="61"/>
      <c r="F168" s="16"/>
    </row>
    <row r="169" spans="1:6" ht="15.75">
      <c r="A169" s="16"/>
      <c r="B169" s="16"/>
      <c r="C169" s="16"/>
      <c r="D169" s="16"/>
      <c r="E169" s="61"/>
      <c r="F169" s="16"/>
    </row>
    <row r="170" spans="1:6" ht="15.75">
      <c r="A170" s="16"/>
      <c r="B170" s="16"/>
      <c r="C170" s="16"/>
      <c r="D170" s="16"/>
      <c r="E170" s="61"/>
      <c r="F170" s="16"/>
    </row>
    <row r="171" spans="1:6" ht="15.75">
      <c r="A171" s="16"/>
      <c r="B171" s="16"/>
      <c r="C171" s="16"/>
      <c r="D171" s="16"/>
      <c r="E171" s="61"/>
      <c r="F171" s="16"/>
    </row>
    <row r="172" spans="1:6" ht="15.75">
      <c r="A172" s="16"/>
      <c r="B172" s="16"/>
      <c r="C172" s="16"/>
      <c r="D172" s="16"/>
      <c r="E172" s="61"/>
      <c r="F172" s="16"/>
    </row>
    <row r="173" spans="1:6" ht="15.75">
      <c r="A173" s="16"/>
      <c r="B173" s="16"/>
      <c r="C173" s="16"/>
      <c r="D173" s="16"/>
      <c r="E173" s="61"/>
      <c r="F173" s="16"/>
    </row>
    <row r="174" spans="1:6" ht="15.75">
      <c r="A174" s="16"/>
      <c r="B174" s="16"/>
      <c r="C174" s="16"/>
      <c r="D174" s="16"/>
      <c r="E174" s="61"/>
      <c r="F174" s="16"/>
    </row>
    <row r="175" spans="1:6" ht="15.75">
      <c r="A175" s="16"/>
      <c r="B175" s="16"/>
      <c r="C175" s="16"/>
      <c r="D175" s="16"/>
      <c r="E175" s="61"/>
      <c r="F175" s="16"/>
    </row>
    <row r="176" spans="1:6" ht="15.75">
      <c r="A176" s="16"/>
      <c r="B176" s="16"/>
      <c r="C176" s="16"/>
      <c r="D176" s="16"/>
      <c r="E176" s="61"/>
      <c r="F176" s="16"/>
    </row>
    <row r="177" spans="1:6" ht="15.75">
      <c r="A177" s="16"/>
      <c r="B177" s="16"/>
      <c r="C177" s="16"/>
      <c r="D177" s="16"/>
      <c r="E177" s="61"/>
      <c r="F177" s="16"/>
    </row>
    <row r="178" spans="1:6" ht="15.75">
      <c r="A178" s="16"/>
      <c r="B178" s="16"/>
      <c r="C178" s="16"/>
      <c r="D178" s="16"/>
      <c r="E178" s="61"/>
      <c r="F178" s="16"/>
    </row>
    <row r="179" spans="1:6" ht="15.75">
      <c r="A179" s="16"/>
      <c r="B179" s="16"/>
      <c r="C179" s="16"/>
      <c r="D179" s="16"/>
      <c r="E179" s="61"/>
      <c r="F179" s="16"/>
    </row>
    <row r="180" spans="1:6" ht="15.75">
      <c r="A180" s="16"/>
      <c r="B180" s="16"/>
      <c r="C180" s="16"/>
      <c r="D180" s="16"/>
      <c r="E180" s="61"/>
      <c r="F180" s="16"/>
    </row>
    <row r="181" spans="1:6" ht="15.75">
      <c r="A181" s="16"/>
      <c r="B181" s="16"/>
      <c r="C181" s="16"/>
      <c r="D181" s="16"/>
      <c r="E181" s="61"/>
      <c r="F181" s="16"/>
    </row>
    <row r="182" spans="1:6" ht="15.75">
      <c r="A182" s="16"/>
      <c r="B182" s="16"/>
      <c r="C182" s="16"/>
      <c r="D182" s="16"/>
      <c r="E182" s="61"/>
      <c r="F182" s="16"/>
    </row>
    <row r="183" spans="1:6" ht="15.75">
      <c r="A183" s="16"/>
      <c r="B183" s="16"/>
      <c r="C183" s="16"/>
      <c r="D183" s="16"/>
      <c r="E183" s="61"/>
      <c r="F183" s="16"/>
    </row>
    <row r="184" spans="1:6" ht="15.75">
      <c r="A184" s="16"/>
      <c r="B184" s="16"/>
      <c r="C184" s="16"/>
      <c r="D184" s="16"/>
      <c r="E184" s="61"/>
      <c r="F184" s="16"/>
    </row>
  </sheetData>
  <mergeCells count="1">
    <mergeCell ref="D7:F7"/>
  </mergeCells>
  <printOptions/>
  <pageMargins left="0.75" right="0" top="0.75" bottom="0" header="0" footer="0.5"/>
  <pageSetup firstPageNumber="5" useFirstPageNumber="1" horizontalDpi="600" verticalDpi="600" orientation="portrait" paperSize="9" r:id="rId2"/>
  <headerFooter alignWithMargins="0">
    <oddFooter>&amp;C&amp;"Times New Roman,Regular"&amp;12&amp;P</oddFooter>
  </headerFooter>
  <rowBreaks count="1" manualBreakCount="1">
    <brk id="87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1" sqref="B1:B16384"/>
    </sheetView>
  </sheetViews>
  <sheetFormatPr defaultColWidth="9.140625" defaultRowHeight="12.75"/>
  <cols>
    <col min="1" max="1" width="35.00390625" style="13" customWidth="1"/>
    <col min="2" max="2" width="17.421875" style="13" customWidth="1"/>
    <col min="3" max="3" width="2.7109375" style="13" customWidth="1"/>
    <col min="4" max="4" width="22.421875" style="13" customWidth="1"/>
    <col min="5" max="5" width="2.7109375" style="13" customWidth="1"/>
    <col min="6" max="6" width="17.00390625" style="13" customWidth="1"/>
    <col min="7" max="7" width="2.7109375" style="55" customWidth="1"/>
    <col min="8" max="8" width="20.00390625" style="13" customWidth="1"/>
    <col min="9" max="16384" width="9.140625" style="13" customWidth="1"/>
  </cols>
  <sheetData>
    <row r="1" ht="15.75">
      <c r="A1" s="12" t="s">
        <v>26</v>
      </c>
    </row>
    <row r="2" ht="15.75">
      <c r="A2" s="12" t="s">
        <v>113</v>
      </c>
    </row>
    <row r="4" spans="2:8" ht="15.75">
      <c r="B4" s="99" t="s">
        <v>99</v>
      </c>
      <c r="C4" s="99"/>
      <c r="D4" s="99"/>
      <c r="E4" s="99"/>
      <c r="F4" s="99"/>
      <c r="G4" s="99"/>
      <c r="H4" s="99"/>
    </row>
    <row r="5" spans="2:8" ht="15.75">
      <c r="B5" s="99" t="s">
        <v>215</v>
      </c>
      <c r="C5" s="99"/>
      <c r="D5" s="99"/>
      <c r="E5" s="99"/>
      <c r="F5" s="99"/>
      <c r="G5" s="99"/>
      <c r="H5" s="99"/>
    </row>
    <row r="6" spans="2:8" ht="15.75">
      <c r="B6" s="33"/>
      <c r="C6" s="33"/>
      <c r="D6" s="33"/>
      <c r="E6" s="33"/>
      <c r="F6" s="33"/>
      <c r="G6" s="33"/>
      <c r="H6" s="33"/>
    </row>
    <row r="7" spans="2:8" ht="15.75">
      <c r="B7" s="100" t="s">
        <v>100</v>
      </c>
      <c r="C7" s="100"/>
      <c r="D7" s="100"/>
      <c r="E7" s="2"/>
      <c r="F7" s="100" t="s">
        <v>101</v>
      </c>
      <c r="G7" s="100"/>
      <c r="H7" s="100"/>
    </row>
    <row r="8" spans="2:8" ht="15.75">
      <c r="B8" s="3" t="s">
        <v>0</v>
      </c>
      <c r="C8" s="3"/>
      <c r="D8" s="3" t="s">
        <v>104</v>
      </c>
      <c r="E8" s="2"/>
      <c r="F8" s="3" t="s">
        <v>0</v>
      </c>
      <c r="G8" s="2"/>
      <c r="H8" s="3" t="s">
        <v>104</v>
      </c>
    </row>
    <row r="9" spans="2:8" ht="15.75">
      <c r="B9" s="3" t="s">
        <v>102</v>
      </c>
      <c r="C9" s="3"/>
      <c r="D9" s="3" t="s">
        <v>103</v>
      </c>
      <c r="E9" s="10"/>
      <c r="F9" s="3" t="s">
        <v>102</v>
      </c>
      <c r="G9" s="2"/>
      <c r="H9" s="3" t="s">
        <v>103</v>
      </c>
    </row>
    <row r="10" spans="2:8" ht="15.75">
      <c r="B10" s="3" t="s">
        <v>1</v>
      </c>
      <c r="C10" s="3"/>
      <c r="D10" s="3" t="s">
        <v>1</v>
      </c>
      <c r="E10" s="10"/>
      <c r="F10" s="3" t="s">
        <v>105</v>
      </c>
      <c r="G10" s="2"/>
      <c r="H10" s="3" t="s">
        <v>106</v>
      </c>
    </row>
    <row r="11" spans="2:8" ht="15.75">
      <c r="B11" s="11" t="s">
        <v>211</v>
      </c>
      <c r="C11" s="11"/>
      <c r="D11" s="11" t="s">
        <v>172</v>
      </c>
      <c r="E11" s="10"/>
      <c r="F11" s="11" t="s">
        <v>211</v>
      </c>
      <c r="G11" s="11"/>
      <c r="H11" s="11" t="s">
        <v>172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3" t="s">
        <v>27</v>
      </c>
      <c r="B14" s="29">
        <f>pl!E15</f>
        <v>307916</v>
      </c>
      <c r="C14" s="29"/>
      <c r="D14" s="29">
        <f>pl!G15</f>
        <v>449389</v>
      </c>
      <c r="E14" s="29"/>
      <c r="F14" s="29">
        <f>pl!I15</f>
        <v>1231317</v>
      </c>
      <c r="G14" s="69"/>
      <c r="H14" s="29">
        <f>pl!K15</f>
        <v>1324373</v>
      </c>
    </row>
    <row r="15" spans="2:8" ht="15.75">
      <c r="B15" s="14"/>
      <c r="C15" s="14"/>
      <c r="D15" s="14"/>
      <c r="E15" s="14"/>
      <c r="F15" s="14"/>
      <c r="G15" s="70"/>
      <c r="H15" s="14"/>
    </row>
    <row r="16" spans="1:8" ht="15.75">
      <c r="A16" s="13" t="s">
        <v>218</v>
      </c>
      <c r="B16" s="30">
        <f>pl!E30</f>
        <v>202104</v>
      </c>
      <c r="C16" s="30"/>
      <c r="D16" s="30">
        <f>pl!G30</f>
        <v>77874</v>
      </c>
      <c r="E16" s="30"/>
      <c r="F16" s="30">
        <f>pl!I30</f>
        <v>358303</v>
      </c>
      <c r="G16" s="70"/>
      <c r="H16" s="29">
        <f>pl!K30</f>
        <v>95089</v>
      </c>
    </row>
    <row r="17" spans="2:8" ht="15.75">
      <c r="B17" s="14"/>
      <c r="C17" s="14"/>
      <c r="D17" s="14"/>
      <c r="E17" s="14"/>
      <c r="F17" s="14"/>
      <c r="G17" s="70"/>
      <c r="H17" s="14"/>
    </row>
    <row r="18" spans="1:8" ht="15.75">
      <c r="A18" s="13" t="s">
        <v>225</v>
      </c>
      <c r="B18" s="14"/>
      <c r="C18" s="14"/>
      <c r="D18" s="14"/>
      <c r="E18" s="14"/>
      <c r="F18" s="14"/>
      <c r="G18" s="70"/>
      <c r="H18" s="14"/>
    </row>
    <row r="19" spans="1:8" ht="15.75">
      <c r="A19" s="13" t="s">
        <v>107</v>
      </c>
      <c r="B19" s="14">
        <f>pl!E38</f>
        <v>225325</v>
      </c>
      <c r="C19" s="14"/>
      <c r="D19" s="14">
        <f>pl!G38</f>
        <v>68295</v>
      </c>
      <c r="E19" s="14"/>
      <c r="F19" s="14">
        <f>pl!I38</f>
        <v>334013</v>
      </c>
      <c r="G19" s="70"/>
      <c r="H19" s="14">
        <f>pl!K38</f>
        <v>75410</v>
      </c>
    </row>
    <row r="20" spans="2:8" ht="15.75">
      <c r="B20" s="14"/>
      <c r="C20" s="14"/>
      <c r="D20" s="14"/>
      <c r="E20" s="14"/>
      <c r="F20" s="14"/>
      <c r="G20" s="70"/>
      <c r="H20" s="14"/>
    </row>
    <row r="21" spans="1:8" ht="15.75">
      <c r="A21" s="13" t="s">
        <v>219</v>
      </c>
      <c r="B21" s="14">
        <f>B19</f>
        <v>225325</v>
      </c>
      <c r="C21" s="14"/>
      <c r="D21" s="14">
        <f>D19</f>
        <v>68295</v>
      </c>
      <c r="E21" s="14"/>
      <c r="F21" s="14">
        <f>F19</f>
        <v>334013</v>
      </c>
      <c r="G21" s="70"/>
      <c r="H21" s="14">
        <f>H19</f>
        <v>75410</v>
      </c>
    </row>
    <row r="22" spans="2:8" ht="15.75">
      <c r="B22" s="14"/>
      <c r="C22" s="14"/>
      <c r="D22" s="14"/>
      <c r="E22" s="14"/>
      <c r="F22" s="14"/>
      <c r="G22" s="70"/>
      <c r="H22" s="14"/>
    </row>
    <row r="23" spans="1:8" ht="15.75">
      <c r="A23" s="13" t="s">
        <v>226</v>
      </c>
      <c r="B23" s="31">
        <f>pl!E42</f>
        <v>18.05361486707224</v>
      </c>
      <c r="C23" s="31"/>
      <c r="D23" s="31">
        <f>pl!G42</f>
        <v>5.441955909027004</v>
      </c>
      <c r="E23" s="31"/>
      <c r="F23" s="31">
        <f>pl!I42</f>
        <v>26.761975202908687</v>
      </c>
      <c r="G23" s="70"/>
      <c r="H23" s="31">
        <f>pl!K42</f>
        <v>6.0089010191042735</v>
      </c>
    </row>
    <row r="24" spans="2:8" ht="15.75">
      <c r="B24" s="14"/>
      <c r="C24" s="14"/>
      <c r="D24" s="14"/>
      <c r="E24" s="14"/>
      <c r="F24" s="14"/>
      <c r="G24" s="70"/>
      <c r="H24" s="14"/>
    </row>
    <row r="25" spans="1:8" ht="15.75">
      <c r="A25" s="13" t="s">
        <v>108</v>
      </c>
      <c r="B25" s="14">
        <v>0</v>
      </c>
      <c r="C25" s="14"/>
      <c r="D25" s="14">
        <v>0</v>
      </c>
      <c r="E25" s="14"/>
      <c r="F25" s="70">
        <v>0</v>
      </c>
      <c r="G25" s="70"/>
      <c r="H25" s="14">
        <v>0</v>
      </c>
    </row>
    <row r="26" spans="2:8" ht="15.75">
      <c r="B26" s="14"/>
      <c r="C26" s="14"/>
      <c r="D26" s="14"/>
      <c r="E26" s="14"/>
      <c r="F26" s="14"/>
      <c r="G26" s="70"/>
      <c r="H26" s="14"/>
    </row>
    <row r="27" spans="2:8" ht="15.75">
      <c r="B27" s="32" t="s">
        <v>109</v>
      </c>
      <c r="C27" s="86"/>
      <c r="D27" s="32" t="s">
        <v>110</v>
      </c>
      <c r="E27" s="14"/>
      <c r="F27" s="14"/>
      <c r="G27" s="70"/>
      <c r="H27" s="14"/>
    </row>
    <row r="28" spans="2:8" ht="15.75">
      <c r="B28" s="32" t="s">
        <v>0</v>
      </c>
      <c r="C28" s="86"/>
      <c r="D28" s="32" t="s">
        <v>111</v>
      </c>
      <c r="E28" s="14"/>
      <c r="F28" s="14"/>
      <c r="G28" s="70"/>
      <c r="H28" s="14"/>
    </row>
    <row r="29" spans="2:8" ht="15.75">
      <c r="B29" s="32" t="s">
        <v>1</v>
      </c>
      <c r="C29" s="86"/>
      <c r="D29" s="32" t="s">
        <v>112</v>
      </c>
      <c r="E29" s="14"/>
      <c r="F29" s="14"/>
      <c r="G29" s="70"/>
      <c r="H29" s="14"/>
    </row>
    <row r="30" spans="2:8" ht="15.75">
      <c r="B30" s="32"/>
      <c r="C30" s="86"/>
      <c r="D30" s="32"/>
      <c r="E30" s="14"/>
      <c r="F30" s="14"/>
      <c r="G30" s="70"/>
      <c r="H30" s="14"/>
    </row>
    <row r="31" spans="1:8" ht="15.75">
      <c r="A31" s="13" t="s">
        <v>237</v>
      </c>
      <c r="B31" s="31">
        <f>'bs'!E76</f>
        <v>1.7425651325424352</v>
      </c>
      <c r="C31" s="14"/>
      <c r="D31" s="31">
        <f>'bs'!G76</f>
        <v>1.5044165394601339</v>
      </c>
      <c r="E31" s="14"/>
      <c r="F31" s="14"/>
      <c r="G31" s="70"/>
      <c r="H31" s="14"/>
    </row>
  </sheetData>
  <mergeCells count="4">
    <mergeCell ref="B7:D7"/>
    <mergeCell ref="F7:H7"/>
    <mergeCell ref="B4:H4"/>
    <mergeCell ref="B5:H5"/>
  </mergeCells>
  <printOptions/>
  <pageMargins left="0.75" right="0" top="0.67" bottom="0.45" header="0.5" footer="0.25"/>
  <pageSetup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F11" sqref="F11"/>
    </sheetView>
  </sheetViews>
  <sheetFormatPr defaultColWidth="9.140625" defaultRowHeight="12.75"/>
  <cols>
    <col min="1" max="1" width="31.00390625" style="13" customWidth="1"/>
    <col min="2" max="2" width="17.421875" style="13" customWidth="1"/>
    <col min="3" max="3" width="2.7109375" style="13" customWidth="1"/>
    <col min="4" max="4" width="22.421875" style="13" customWidth="1"/>
    <col min="5" max="5" width="2.7109375" style="13" customWidth="1"/>
    <col min="6" max="6" width="17.00390625" style="13" customWidth="1"/>
    <col min="7" max="7" width="2.7109375" style="13" customWidth="1"/>
    <col min="8" max="8" width="20.00390625" style="13" customWidth="1"/>
    <col min="9" max="16384" width="9.140625" style="13" customWidth="1"/>
  </cols>
  <sheetData>
    <row r="1" ht="15.75">
      <c r="A1" s="12" t="s">
        <v>26</v>
      </c>
    </row>
    <row r="2" ht="15.75">
      <c r="A2" s="12" t="s">
        <v>132</v>
      </c>
    </row>
    <row r="4" spans="2:8" ht="15.75">
      <c r="B4" s="99" t="s">
        <v>133</v>
      </c>
      <c r="C4" s="99"/>
      <c r="D4" s="99"/>
      <c r="E4" s="99"/>
      <c r="F4" s="99"/>
      <c r="G4" s="99"/>
      <c r="H4" s="99"/>
    </row>
    <row r="5" spans="2:8" ht="15.75">
      <c r="B5" s="99" t="s">
        <v>216</v>
      </c>
      <c r="C5" s="99"/>
      <c r="D5" s="99"/>
      <c r="E5" s="99"/>
      <c r="F5" s="99"/>
      <c r="G5" s="99"/>
      <c r="H5" s="99"/>
    </row>
    <row r="6" spans="2:8" ht="15.75">
      <c r="B6" s="33"/>
      <c r="C6" s="33"/>
      <c r="D6" s="33"/>
      <c r="E6" s="33"/>
      <c r="F6" s="33"/>
      <c r="G6" s="33"/>
      <c r="H6" s="33"/>
    </row>
    <row r="7" spans="2:8" ht="15.75">
      <c r="B7" s="100" t="s">
        <v>100</v>
      </c>
      <c r="C7" s="100"/>
      <c r="D7" s="100"/>
      <c r="E7" s="2"/>
      <c r="F7" s="100" t="s">
        <v>101</v>
      </c>
      <c r="G7" s="100"/>
      <c r="H7" s="100"/>
    </row>
    <row r="8" spans="2:8" ht="15.75">
      <c r="B8" s="3" t="s">
        <v>0</v>
      </c>
      <c r="C8" s="3"/>
      <c r="D8" s="3" t="s">
        <v>104</v>
      </c>
      <c r="E8" s="2"/>
      <c r="F8" s="3" t="s">
        <v>0</v>
      </c>
      <c r="G8" s="2"/>
      <c r="H8" s="3" t="s">
        <v>104</v>
      </c>
    </row>
    <row r="9" spans="2:8" ht="15.75">
      <c r="B9" s="3" t="s">
        <v>102</v>
      </c>
      <c r="C9" s="3"/>
      <c r="D9" s="3" t="s">
        <v>103</v>
      </c>
      <c r="E9" s="10"/>
      <c r="F9" s="3" t="s">
        <v>102</v>
      </c>
      <c r="G9" s="2"/>
      <c r="H9" s="3" t="s">
        <v>103</v>
      </c>
    </row>
    <row r="10" spans="2:8" ht="15.75">
      <c r="B10" s="3" t="s">
        <v>1</v>
      </c>
      <c r="C10" s="3"/>
      <c r="D10" s="3" t="s">
        <v>1</v>
      </c>
      <c r="E10" s="10"/>
      <c r="F10" s="3" t="s">
        <v>105</v>
      </c>
      <c r="G10" s="2"/>
      <c r="H10" s="3" t="s">
        <v>106</v>
      </c>
    </row>
    <row r="11" spans="2:8" ht="15.75">
      <c r="B11" s="11" t="s">
        <v>211</v>
      </c>
      <c r="C11" s="11"/>
      <c r="D11" s="11" t="s">
        <v>172</v>
      </c>
      <c r="E11" s="10"/>
      <c r="F11" s="11" t="s">
        <v>211</v>
      </c>
      <c r="G11" s="11"/>
      <c r="H11" s="11" t="s">
        <v>172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3" t="s">
        <v>198</v>
      </c>
      <c r="B14" s="29">
        <f>pl!E21</f>
        <v>61628</v>
      </c>
      <c r="C14" s="29"/>
      <c r="D14" s="29">
        <f>pl!G21</f>
        <v>75099</v>
      </c>
      <c r="E14" s="29"/>
      <c r="F14" s="29">
        <f>pl!I21</f>
        <v>131330</v>
      </c>
      <c r="G14" s="101"/>
      <c r="H14" s="29">
        <f>pl!K21</f>
        <v>127641</v>
      </c>
    </row>
    <row r="15" spans="2:8" ht="15.75">
      <c r="B15" s="14"/>
      <c r="C15" s="14"/>
      <c r="D15" s="14"/>
      <c r="E15" s="14"/>
      <c r="F15" s="14"/>
      <c r="G15" s="14"/>
      <c r="H15" s="14"/>
    </row>
    <row r="16" spans="1:8" ht="15.75">
      <c r="A16" s="13" t="s">
        <v>134</v>
      </c>
      <c r="B16" s="14">
        <v>2346</v>
      </c>
      <c r="C16" s="31"/>
      <c r="D16" s="14">
        <v>2070</v>
      </c>
      <c r="E16" s="31"/>
      <c r="F16" s="14">
        <v>11010</v>
      </c>
      <c r="G16" s="14"/>
      <c r="H16" s="14">
        <v>6428</v>
      </c>
    </row>
    <row r="17" spans="2:8" ht="15.75">
      <c r="B17" s="14"/>
      <c r="C17" s="14"/>
      <c r="D17" s="14"/>
      <c r="E17" s="14"/>
      <c r="F17" s="14"/>
      <c r="G17" s="14"/>
      <c r="H17" s="14"/>
    </row>
    <row r="18" spans="1:8" ht="15.75">
      <c r="A18" s="13" t="s">
        <v>135</v>
      </c>
      <c r="B18" s="14">
        <f>-pl!E23</f>
        <v>18493</v>
      </c>
      <c r="C18" s="14"/>
      <c r="D18" s="14">
        <f>-pl!G23</f>
        <v>27539</v>
      </c>
      <c r="E18" s="14"/>
      <c r="F18" s="14">
        <f>-pl!I23</f>
        <v>83710</v>
      </c>
      <c r="G18" s="14"/>
      <c r="H18" s="14">
        <f>-pl!K23</f>
        <v>74611</v>
      </c>
    </row>
    <row r="19" spans="2:8" ht="15.75">
      <c r="B19" s="14"/>
      <c r="C19" s="14"/>
      <c r="D19" s="14"/>
      <c r="E19" s="14"/>
      <c r="F19" s="14"/>
      <c r="G19" s="14"/>
      <c r="H19" s="14"/>
    </row>
    <row r="20" s="36" customFormat="1" ht="15.75"/>
    <row r="21" s="36" customFormat="1" ht="15.75"/>
    <row r="22" s="36" customFormat="1" ht="15.75"/>
    <row r="23" spans="1:2" s="36" customFormat="1" ht="15.75">
      <c r="A23" s="71"/>
      <c r="B23" s="91"/>
    </row>
    <row r="24" spans="1:2" s="36" customFormat="1" ht="15.75">
      <c r="A24" s="71"/>
      <c r="B24" s="91"/>
    </row>
    <row r="25" s="36" customFormat="1" ht="15.75">
      <c r="B25" s="91"/>
    </row>
    <row r="26" s="36" customFormat="1" ht="15.75"/>
    <row r="28" ht="15.75">
      <c r="B28" s="36"/>
    </row>
    <row r="29" ht="15.75">
      <c r="B29" s="36"/>
    </row>
    <row r="30" ht="15.75">
      <c r="B30" s="36"/>
    </row>
    <row r="31" ht="15.75">
      <c r="B31" s="36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Bhd.</cp:lastModifiedBy>
  <cp:lastPrinted>2006-02-23T10:02:38Z</cp:lastPrinted>
  <dcterms:created xsi:type="dcterms:W3CDTF">1999-11-05T02:33:07Z</dcterms:created>
  <dcterms:modified xsi:type="dcterms:W3CDTF">2006-02-24T02:03:03Z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53716732</vt:i4>
  </property>
  <property fmtid="{D5CDD505-2E9C-101B-9397-08002B2CF9AE}" pid="3" name="_EmailSubject">
    <vt:lpwstr>Q1 announcement</vt:lpwstr>
  </property>
  <property fmtid="{D5CDD505-2E9C-101B-9397-08002B2CF9AE}" pid="4" name="_AuthorEmailDisplayName">
    <vt:lpwstr>Koh Huat Lai</vt:lpwstr>
  </property>
  <property fmtid="{D5CDD505-2E9C-101B-9397-08002B2CF9AE}" pid="5" name="_PreviousAdHocReviewCycleID">
    <vt:i4>2058047724</vt:i4>
  </property>
  <property fmtid="{D5CDD505-2E9C-101B-9397-08002B2CF9AE}" pid="6" name="_ReviewingToolsShownOnce">
    <vt:lpwstr/>
  </property>
</Properties>
</file>